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\\192.168.50.186\it_sluzba\PLAN I IZVRSENJE 2023\IZVRSENJE 2022 I PLAN 2023\"/>
    </mc:Choice>
  </mc:AlternateContent>
  <xr:revisionPtr revIDLastSave="0" documentId="13_ncr:1_{40BCA1A9-7168-49A3-80E5-7521A9FF32C8}" xr6:coauthVersionLast="47" xr6:coauthVersionMax="47" xr10:uidLastSave="{00000000-0000-0000-0000-000000000000}"/>
  <bookViews>
    <workbookView xWindow="-120" yWindow="-120" windowWidth="21840" windowHeight="13020" tabRatio="960" activeTab="1" xr2:uid="{00000000-000D-0000-FFFF-FFFF00000000}"/>
  </bookViews>
  <sheets>
    <sheet name="САДРЖАЈ" sheetId="19" r:id="rId1"/>
    <sheet name="Kadar.ode." sheetId="31" r:id="rId2"/>
    <sheet name="Kadar.dne.bol.dij." sheetId="32" r:id="rId3"/>
    <sheet name="Kadar.zaj.med.del." sheetId="33" r:id="rId4"/>
    <sheet name="Kadar.nem." sheetId="34" r:id="rId5"/>
    <sheet name="Kadar.zbirno " sheetId="35" r:id="rId6"/>
    <sheet name="Kapaciteti i koriš TAB RFZO6 " sheetId="39" r:id="rId7"/>
    <sheet name="Kapaciteti i koris UK 6A" sheetId="38" r:id="rId8"/>
    <sheet name="Pratioci TAB RFZO7" sheetId="7" r:id="rId9"/>
    <sheet name="Pratioci UKUPNO TAB 7.1" sheetId="44" r:id="rId10"/>
    <sheet name="Dnevne.bolnice 8" sheetId="8" r:id="rId11"/>
    <sheet name="Neonatologija TAB 9" sheetId="9" r:id="rId12"/>
    <sheet name="Pregledi TAB 10RFZO" sheetId="57" r:id="rId13"/>
    <sheet name="Pregledi UK TAB 10A" sheetId="56" r:id="rId14"/>
    <sheet name="OPERACIJE SVE TAB 11" sheetId="42" r:id="rId15"/>
    <sheet name="DSG" sheetId="2" r:id="rId16"/>
    <sheet name="Usluge TAB 13" sheetId="43" r:id="rId17"/>
    <sheet name="Dijagnostika tab 14" sheetId="55" r:id="rId18"/>
    <sheet name="LAB TAB 15" sheetId="47" r:id="rId19"/>
    <sheet name="DIJALIZE TAB 16" sheetId="54" r:id="rId20"/>
    <sheet name="Krv TAB 17" sheetId="50" r:id="rId21"/>
    <sheet name="Lekovi TAB 18" sheetId="52" r:id="rId22"/>
    <sheet name="Implantati TAB 19 (2)" sheetId="53" r:id="rId23"/>
    <sheet name="Sanitet.mat. TAB 20" sheetId="29" r:id="rId24"/>
    <sheet name="Liste.čekanja TAB 21" sheetId="48" r:id="rId25"/>
    <sheet name="ZBIRNA TAB USLUGE I-III" sheetId="49" r:id="rId26"/>
    <sheet name="Sheet2" sheetId="37" r:id="rId27"/>
  </sheets>
  <externalReferences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___W.O.R.K.B.O.O.K..C.O.N.T.E.N.T.S____" localSheetId="17">#REF!</definedName>
    <definedName name="____W.O.R.K.B.O.O.K..C.O.N.T.E.N.T.S____" localSheetId="19">#REF!</definedName>
    <definedName name="____W.O.R.K.B.O.O.K..C.O.N.T.E.N.T.S____" localSheetId="15">#REF!</definedName>
    <definedName name="____W.O.R.K.B.O.O.K..C.O.N.T.E.N.T.S____" localSheetId="22">#REF!</definedName>
    <definedName name="____W.O.R.K.B.O.O.K..C.O.N.T.E.N.T.S____" localSheetId="2">#REF!</definedName>
    <definedName name="____W.O.R.K.B.O.O.K..C.O.N.T.E.N.T.S____" localSheetId="4">#REF!</definedName>
    <definedName name="____W.O.R.K.B.O.O.K..C.O.N.T.E.N.T.S____" localSheetId="1">#REF!</definedName>
    <definedName name="____W.O.R.K.B.O.O.K..C.O.N.T.E.N.T.S____" localSheetId="3">#REF!</definedName>
    <definedName name="____W.O.R.K.B.O.O.K..C.O.N.T.E.N.T.S____" localSheetId="5">#REF!</definedName>
    <definedName name="____W.O.R.K.B.O.O.K..C.O.N.T.E.N.T.S____" localSheetId="6">#REF!</definedName>
    <definedName name="____W.O.R.K.B.O.O.K..C.O.N.T.E.N.T.S____" localSheetId="7">#REF!</definedName>
    <definedName name="____W.O.R.K.B.O.O.K..C.O.N.T.E.N.T.S____" localSheetId="20">#REF!</definedName>
    <definedName name="____W.O.R.K.B.O.O.K..C.O.N.T.E.N.T.S____" localSheetId="21">#REF!</definedName>
    <definedName name="____W.O.R.K.B.O.O.K..C.O.N.T.E.N.T.S____" localSheetId="24">#REF!</definedName>
    <definedName name="____W.O.R.K.B.O.O.K..C.O.N.T.E.N.T.S____" localSheetId="14">#REF!</definedName>
    <definedName name="____W.O.R.K.B.O.O.K..C.O.N.T.E.N.T.S____" localSheetId="9">#REF!</definedName>
    <definedName name="____W.O.R.K.B.O.O.K..C.O.N.T.E.N.T.S____" localSheetId="12">#REF!</definedName>
    <definedName name="____W.O.R.K.B.O.O.K..C.O.N.T.E.N.T.S____" localSheetId="13">#REF!</definedName>
    <definedName name="____W.O.R.K.B.O.O.K..C.O.N.T.E.N.T.S____" localSheetId="23">#REF!</definedName>
    <definedName name="____W.O.R.K.B.O.O.K..C.O.N.T.E.N.T.S____" localSheetId="16">#REF!</definedName>
    <definedName name="____W.O.R.K.B.O.O.K..C.O.N.T.E.N.T.S____" localSheetId="25">#REF!</definedName>
    <definedName name="____W.O.R.K.B.O.O.K..C.O.N.T.E.N.T.S____" localSheetId="0">#REF!</definedName>
    <definedName name="____W.O.R.K.B.O.O.K..C.O.N.T.E.N.T.S____">#REF!</definedName>
    <definedName name="_xlnm._FilterDatabase" localSheetId="22" hidden="1">'Implantati TAB 19 (2)'!$A$62:$O$209</definedName>
    <definedName name="_xlnm._FilterDatabase" localSheetId="25" hidden="1">'ZBIRNA TAB USLUGE I-III'!$A$11:$A$3782</definedName>
    <definedName name="_xlnm.Print_Area" localSheetId="17">'Dijagnostika tab 14'!$A$1:$H$366</definedName>
    <definedName name="_xlnm.Print_Area" localSheetId="19">'DIJALIZE TAB 16'!$A$1:$V$23</definedName>
    <definedName name="_xlnm.Print_Area" localSheetId="10">'Dnevne.bolnice 8'!$A$1:$G$23</definedName>
    <definedName name="_xlnm.Print_Area" localSheetId="15">DSG!$A$1:$E$735</definedName>
    <definedName name="_xlnm.Print_Area" localSheetId="22">'Implantati TAB 19 (2)'!$A$1:$I$215</definedName>
    <definedName name="_xlnm.Print_Area" localSheetId="4">Kadar.nem.!$A$1:$I$36</definedName>
    <definedName name="_xlnm.Print_Area" localSheetId="6">'Kapaciteti i koriš TAB RFZO6 '!$A$1:$L$67</definedName>
    <definedName name="_xlnm.Print_Area" localSheetId="7">'Kapaciteti i koris UK 6A'!$A$1:$L$67</definedName>
    <definedName name="_xlnm.Print_Area" localSheetId="20">'Krv TAB 17'!$A$1:$H$22</definedName>
    <definedName name="_xlnm.Print_Area" localSheetId="21">'Lekovi TAB 18'!$A$1:$K$121</definedName>
    <definedName name="_xlnm.Print_Area" localSheetId="24">'Liste.čekanja TAB 21'!$A$1:$I$37</definedName>
    <definedName name="_xlnm.Print_Area" localSheetId="11">'Neonatologija TAB 9'!$A$1:$F$14</definedName>
    <definedName name="_xlnm.Print_Area" localSheetId="14">'OPERACIJE SVE TAB 11'!$A$1:$S$13</definedName>
    <definedName name="_xlnm.Print_Area" localSheetId="8">'Pratioci TAB RFZO7'!$A$1:$G$20</definedName>
    <definedName name="_xlnm.Print_Area" localSheetId="9">'Pratioci UKUPNO TAB 7.1'!$A$1:$G$18</definedName>
    <definedName name="_xlnm.Print_Area" localSheetId="12">'Pregledi TAB 10RFZO'!$A$1:$H$90</definedName>
    <definedName name="_xlnm.Print_Area" localSheetId="13">'Pregledi UK TAB 10A'!$A$1:$H$90</definedName>
    <definedName name="_xlnm.Print_Area" localSheetId="23">'Sanitet.mat. TAB 20'!$A$1:$D$17</definedName>
    <definedName name="_xlnm.Print_Area" localSheetId="16">'Usluge TAB 13'!$A$1:$H$2807</definedName>
    <definedName name="_xlnm.Print_Area" localSheetId="25">'ZBIRNA TAB USLUGE I-III'!$A$12:$B$2754</definedName>
    <definedName name="_xlnm.Print_Titles" localSheetId="22">'Implantati TAB 19 (2)'!$5:$7</definedName>
    <definedName name="_xlnm.Print_Titles" localSheetId="3">Kadar.zaj.med.del.!$A:$A</definedName>
    <definedName name="_xlnm.Print_Titles" localSheetId="21">'Lekovi TAB 18'!$5:$7</definedName>
    <definedName name="_xlnm.Print_Titles" localSheetId="24">'Liste.čekanja TAB 21'!$1:$6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39" l="1"/>
  <c r="G69" i="39"/>
  <c r="H179" i="53"/>
  <c r="D66" i="38"/>
  <c r="D71" i="39"/>
  <c r="G391" i="47"/>
  <c r="G598" i="47" s="1"/>
  <c r="G390" i="47"/>
  <c r="G389" i="47"/>
  <c r="G596" i="47" s="1"/>
  <c r="D598" i="47"/>
  <c r="E598" i="47"/>
  <c r="C598" i="47"/>
  <c r="D597" i="47"/>
  <c r="E597" i="47"/>
  <c r="G597" i="47"/>
  <c r="C597" i="47"/>
  <c r="E596" i="47"/>
  <c r="C596" i="47"/>
  <c r="F13" i="34"/>
  <c r="I14" i="35" l="1"/>
  <c r="H14" i="35"/>
  <c r="J14" i="35"/>
  <c r="J9" i="35"/>
  <c r="J10" i="35"/>
  <c r="J11" i="35"/>
  <c r="J12" i="35"/>
  <c r="J13" i="35"/>
  <c r="J8" i="35"/>
  <c r="E24" i="31" l="1"/>
  <c r="D12" i="31"/>
  <c r="D23" i="31"/>
  <c r="H502" i="55" l="1"/>
  <c r="G502" i="55"/>
  <c r="E502" i="55"/>
  <c r="C502" i="55"/>
  <c r="H501" i="55"/>
  <c r="G501" i="55"/>
  <c r="E501" i="55"/>
  <c r="C501" i="55"/>
  <c r="H500" i="55"/>
  <c r="G500" i="55"/>
  <c r="E500" i="55"/>
  <c r="C500" i="55"/>
  <c r="H499" i="55"/>
  <c r="G499" i="55"/>
  <c r="E499" i="55"/>
  <c r="C499" i="55"/>
  <c r="G498" i="55"/>
  <c r="E498" i="55"/>
  <c r="C498" i="55"/>
  <c r="G497" i="55"/>
  <c r="E497" i="55"/>
  <c r="C497" i="55"/>
  <c r="G496" i="55"/>
  <c r="E496" i="55"/>
  <c r="C496" i="55"/>
  <c r="H495" i="55"/>
  <c r="G495" i="55"/>
  <c r="E495" i="55"/>
  <c r="C495" i="55"/>
  <c r="H494" i="55"/>
  <c r="G494" i="55"/>
  <c r="E494" i="55"/>
  <c r="C494" i="55"/>
  <c r="H493" i="55"/>
  <c r="G493" i="55"/>
  <c r="E493" i="55"/>
  <c r="C493" i="55"/>
  <c r="H492" i="55"/>
  <c r="G492" i="55"/>
  <c r="E492" i="55"/>
  <c r="C492" i="55"/>
  <c r="H491" i="55"/>
  <c r="G491" i="55"/>
  <c r="E491" i="55"/>
  <c r="C491" i="55"/>
  <c r="H490" i="55"/>
  <c r="G490" i="55"/>
  <c r="E490" i="55"/>
  <c r="C490" i="55"/>
  <c r="H489" i="55"/>
  <c r="G489" i="55"/>
  <c r="E489" i="55"/>
  <c r="C489" i="55"/>
  <c r="H488" i="55"/>
  <c r="G488" i="55"/>
  <c r="E488" i="55"/>
  <c r="C488" i="55"/>
  <c r="H487" i="55"/>
  <c r="G487" i="55"/>
  <c r="E487" i="55"/>
  <c r="C487" i="55"/>
  <c r="H486" i="55"/>
  <c r="G486" i="55"/>
  <c r="E486" i="55"/>
  <c r="C486" i="55"/>
  <c r="H485" i="55"/>
  <c r="G485" i="55"/>
  <c r="E485" i="55"/>
  <c r="C485" i="55"/>
  <c r="H484" i="55"/>
  <c r="G484" i="55"/>
  <c r="E484" i="55"/>
  <c r="C484" i="55"/>
  <c r="H483" i="55"/>
  <c r="G483" i="55"/>
  <c r="E483" i="55"/>
  <c r="C483" i="55"/>
  <c r="H482" i="55"/>
  <c r="G482" i="55"/>
  <c r="E482" i="55"/>
  <c r="C482" i="55"/>
  <c r="G481" i="55"/>
  <c r="F481" i="55"/>
  <c r="E481" i="55"/>
  <c r="D481" i="55"/>
  <c r="C481" i="55"/>
  <c r="H480" i="55"/>
  <c r="G480" i="55"/>
  <c r="E480" i="55"/>
  <c r="C480" i="55"/>
  <c r="G479" i="55"/>
  <c r="E479" i="55"/>
  <c r="C479" i="55"/>
  <c r="G478" i="55"/>
  <c r="E478" i="55"/>
  <c r="C478" i="55"/>
  <c r="G477" i="55"/>
  <c r="E477" i="55"/>
  <c r="C477" i="55"/>
  <c r="H476" i="55"/>
  <c r="G476" i="55"/>
  <c r="E476" i="55"/>
  <c r="C476" i="55"/>
  <c r="H475" i="55"/>
  <c r="G475" i="55"/>
  <c r="E475" i="55"/>
  <c r="C475" i="55"/>
  <c r="H474" i="55"/>
  <c r="G474" i="55"/>
  <c r="E474" i="55"/>
  <c r="C474" i="55"/>
  <c r="H473" i="55"/>
  <c r="G473" i="55"/>
  <c r="E473" i="55"/>
  <c r="C473" i="55"/>
  <c r="H472" i="55"/>
  <c r="G472" i="55"/>
  <c r="E472" i="55"/>
  <c r="C472" i="55"/>
  <c r="H471" i="55"/>
  <c r="G471" i="55"/>
  <c r="E471" i="55"/>
  <c r="C471" i="55"/>
  <c r="H470" i="55"/>
  <c r="G470" i="55"/>
  <c r="E470" i="55"/>
  <c r="C470" i="55"/>
  <c r="H469" i="55"/>
  <c r="G469" i="55"/>
  <c r="E469" i="55"/>
  <c r="C469" i="55"/>
  <c r="H468" i="55"/>
  <c r="G468" i="55"/>
  <c r="E468" i="55"/>
  <c r="C468" i="55"/>
  <c r="H467" i="55"/>
  <c r="G467" i="55"/>
  <c r="E467" i="55"/>
  <c r="C467" i="55"/>
  <c r="H466" i="55"/>
  <c r="G466" i="55"/>
  <c r="E466" i="55"/>
  <c r="C466" i="55"/>
  <c r="H465" i="55"/>
  <c r="G465" i="55"/>
  <c r="E465" i="55"/>
  <c r="C465" i="55"/>
  <c r="H464" i="55"/>
  <c r="G464" i="55"/>
  <c r="E464" i="55"/>
  <c r="C464" i="55"/>
  <c r="H463" i="55"/>
  <c r="G463" i="55"/>
  <c r="E463" i="55"/>
  <c r="C463" i="55"/>
  <c r="H462" i="55"/>
  <c r="G462" i="55"/>
  <c r="E462" i="55"/>
  <c r="C462" i="55"/>
  <c r="H461" i="55"/>
  <c r="G461" i="55"/>
  <c r="E461" i="55"/>
  <c r="C461" i="55"/>
  <c r="H460" i="55"/>
  <c r="G460" i="55"/>
  <c r="E460" i="55"/>
  <c r="C460" i="55"/>
  <c r="H459" i="55"/>
  <c r="G459" i="55"/>
  <c r="E459" i="55"/>
  <c r="C459" i="55"/>
  <c r="H458" i="55"/>
  <c r="G458" i="55"/>
  <c r="E458" i="55"/>
  <c r="C458" i="55"/>
  <c r="H457" i="55"/>
  <c r="G457" i="55"/>
  <c r="E457" i="55"/>
  <c r="C457" i="55"/>
  <c r="H456" i="55"/>
  <c r="G456" i="55"/>
  <c r="E456" i="55"/>
  <c r="C456" i="55"/>
  <c r="H455" i="55"/>
  <c r="G455" i="55"/>
  <c r="E455" i="55"/>
  <c r="C455" i="55"/>
  <c r="H454" i="55"/>
  <c r="G454" i="55"/>
  <c r="E454" i="55"/>
  <c r="C454" i="55"/>
  <c r="H453" i="55"/>
  <c r="G453" i="55"/>
  <c r="E453" i="55"/>
  <c r="C453" i="55"/>
  <c r="H452" i="55"/>
  <c r="G452" i="55"/>
  <c r="E452" i="55"/>
  <c r="C452" i="55"/>
  <c r="H451" i="55"/>
  <c r="G451" i="55"/>
  <c r="E451" i="55"/>
  <c r="C451" i="55"/>
  <c r="H450" i="55"/>
  <c r="G450" i="55"/>
  <c r="E450" i="55"/>
  <c r="C450" i="55"/>
  <c r="H449" i="55"/>
  <c r="G449" i="55"/>
  <c r="E449" i="55"/>
  <c r="C449" i="55"/>
  <c r="H448" i="55"/>
  <c r="G448" i="55"/>
  <c r="E448" i="55"/>
  <c r="C448" i="55"/>
  <c r="H447" i="55"/>
  <c r="G447" i="55"/>
  <c r="E447" i="55"/>
  <c r="C447" i="55"/>
  <c r="H446" i="55"/>
  <c r="G446" i="55"/>
  <c r="E446" i="55"/>
  <c r="C446" i="55"/>
  <c r="H445" i="55"/>
  <c r="G445" i="55"/>
  <c r="E445" i="55"/>
  <c r="C445" i="55"/>
  <c r="H444" i="55"/>
  <c r="G444" i="55"/>
  <c r="E444" i="55"/>
  <c r="C444" i="55"/>
  <c r="H443" i="55"/>
  <c r="G443" i="55"/>
  <c r="E443" i="55"/>
  <c r="C443" i="55"/>
  <c r="H442" i="55"/>
  <c r="G442" i="55"/>
  <c r="E442" i="55"/>
  <c r="C442" i="55"/>
  <c r="H441" i="55"/>
  <c r="G441" i="55"/>
  <c r="E441" i="55"/>
  <c r="C441" i="55"/>
  <c r="H440" i="55"/>
  <c r="G440" i="55"/>
  <c r="E440" i="55"/>
  <c r="C440" i="55"/>
  <c r="H439" i="55"/>
  <c r="G439" i="55"/>
  <c r="E439" i="55"/>
  <c r="C439" i="55"/>
  <c r="H438" i="55"/>
  <c r="G438" i="55"/>
  <c r="E438" i="55"/>
  <c r="C438" i="55"/>
  <c r="H437" i="55"/>
  <c r="G437" i="55"/>
  <c r="E437" i="55"/>
  <c r="C437" i="55"/>
  <c r="H436" i="55"/>
  <c r="G436" i="55"/>
  <c r="E436" i="55"/>
  <c r="C436" i="55"/>
  <c r="H435" i="55"/>
  <c r="G435" i="55"/>
  <c r="E435" i="55"/>
  <c r="C435" i="55"/>
  <c r="H434" i="55"/>
  <c r="G434" i="55"/>
  <c r="E434" i="55"/>
  <c r="C434" i="55"/>
  <c r="H433" i="55"/>
  <c r="G433" i="55"/>
  <c r="E433" i="55"/>
  <c r="C433" i="55"/>
  <c r="H432" i="55"/>
  <c r="G432" i="55"/>
  <c r="E432" i="55"/>
  <c r="C432" i="55"/>
  <c r="H431" i="55"/>
  <c r="G431" i="55"/>
  <c r="E431" i="55"/>
  <c r="C431" i="55"/>
  <c r="H430" i="55"/>
  <c r="G430" i="55"/>
  <c r="E430" i="55"/>
  <c r="C430" i="55"/>
  <c r="H429" i="55"/>
  <c r="G429" i="55"/>
  <c r="E429" i="55"/>
  <c r="C429" i="55"/>
  <c r="H428" i="55"/>
  <c r="G428" i="55"/>
  <c r="E428" i="55"/>
  <c r="C428" i="55"/>
  <c r="H427" i="55"/>
  <c r="G427" i="55"/>
  <c r="E427" i="55"/>
  <c r="C427" i="55"/>
  <c r="H426" i="55"/>
  <c r="G426" i="55"/>
  <c r="E426" i="55"/>
  <c r="C426" i="55"/>
  <c r="H425" i="55"/>
  <c r="G425" i="55"/>
  <c r="E425" i="55"/>
  <c r="C425" i="55"/>
  <c r="H424" i="55"/>
  <c r="G424" i="55"/>
  <c r="E424" i="55"/>
  <c r="C424" i="55"/>
  <c r="H423" i="55"/>
  <c r="G423" i="55"/>
  <c r="E423" i="55"/>
  <c r="C423" i="55"/>
  <c r="H422" i="55"/>
  <c r="G422" i="55"/>
  <c r="E422" i="55"/>
  <c r="C422" i="55"/>
  <c r="H421" i="55"/>
  <c r="G421" i="55"/>
  <c r="E421" i="55"/>
  <c r="C421" i="55"/>
  <c r="H420" i="55"/>
  <c r="G420" i="55"/>
  <c r="E420" i="55"/>
  <c r="C420" i="55"/>
  <c r="H419" i="55"/>
  <c r="G419" i="55"/>
  <c r="E419" i="55"/>
  <c r="C419" i="55"/>
  <c r="H418" i="55"/>
  <c r="G418" i="55"/>
  <c r="E418" i="55"/>
  <c r="C418" i="55"/>
  <c r="H417" i="55"/>
  <c r="G417" i="55"/>
  <c r="E417" i="55"/>
  <c r="C417" i="55"/>
  <c r="H416" i="55"/>
  <c r="G416" i="55"/>
  <c r="E416" i="55"/>
  <c r="C416" i="55"/>
  <c r="H415" i="55"/>
  <c r="G415" i="55"/>
  <c r="E415" i="55"/>
  <c r="C415" i="55"/>
  <c r="H414" i="55"/>
  <c r="G414" i="55"/>
  <c r="E414" i="55"/>
  <c r="C414" i="55"/>
  <c r="H413" i="55"/>
  <c r="G413" i="55"/>
  <c r="E413" i="55"/>
  <c r="C413" i="55"/>
  <c r="H412" i="55"/>
  <c r="G412" i="55"/>
  <c r="E412" i="55"/>
  <c r="C412" i="55"/>
  <c r="H411" i="55"/>
  <c r="G411" i="55"/>
  <c r="E411" i="55"/>
  <c r="C411" i="55"/>
  <c r="H410" i="55"/>
  <c r="G410" i="55"/>
  <c r="E410" i="55"/>
  <c r="C410" i="55"/>
  <c r="H409" i="55"/>
  <c r="G409" i="55"/>
  <c r="E409" i="55"/>
  <c r="C409" i="55"/>
  <c r="H408" i="55"/>
  <c r="G408" i="55"/>
  <c r="E408" i="55"/>
  <c r="C408" i="55"/>
  <c r="H407" i="55"/>
  <c r="G407" i="55"/>
  <c r="E407" i="55"/>
  <c r="C407" i="55"/>
  <c r="H406" i="55"/>
  <c r="G406" i="55"/>
  <c r="E406" i="55"/>
  <c r="C406" i="55"/>
  <c r="H405" i="55"/>
  <c r="G405" i="55"/>
  <c r="E405" i="55"/>
  <c r="C405" i="55"/>
  <c r="H404" i="55"/>
  <c r="G404" i="55"/>
  <c r="E404" i="55"/>
  <c r="C404" i="55"/>
  <c r="H403" i="55"/>
  <c r="G403" i="55"/>
  <c r="E403" i="55"/>
  <c r="C403" i="55"/>
  <c r="H402" i="55"/>
  <c r="G402" i="55"/>
  <c r="E402" i="55"/>
  <c r="C402" i="55"/>
  <c r="H401" i="55"/>
  <c r="G401" i="55"/>
  <c r="E401" i="55"/>
  <c r="C401" i="55"/>
  <c r="H400" i="55"/>
  <c r="G400" i="55"/>
  <c r="E400" i="55"/>
  <c r="C400" i="55"/>
  <c r="H399" i="55"/>
  <c r="G399" i="55"/>
  <c r="E399" i="55"/>
  <c r="C399" i="55"/>
  <c r="H398" i="55"/>
  <c r="G398" i="55"/>
  <c r="E398" i="55"/>
  <c r="C398" i="55"/>
  <c r="H397" i="55"/>
  <c r="G397" i="55"/>
  <c r="E397" i="55"/>
  <c r="C397" i="55"/>
  <c r="H396" i="55"/>
  <c r="G396" i="55"/>
  <c r="E396" i="55"/>
  <c r="C396" i="55"/>
  <c r="H395" i="55"/>
  <c r="G395" i="55"/>
  <c r="E395" i="55"/>
  <c r="C395" i="55"/>
  <c r="H394" i="55"/>
  <c r="G394" i="55"/>
  <c r="E394" i="55"/>
  <c r="C394" i="55"/>
  <c r="H393" i="55"/>
  <c r="G393" i="55"/>
  <c r="E393" i="55"/>
  <c r="C393" i="55"/>
  <c r="H392" i="55"/>
  <c r="G392" i="55"/>
  <c r="E392" i="55"/>
  <c r="C392" i="55"/>
  <c r="H391" i="55"/>
  <c r="G391" i="55"/>
  <c r="E391" i="55"/>
  <c r="C391" i="55"/>
  <c r="H390" i="55"/>
  <c r="G390" i="55"/>
  <c r="E390" i="55"/>
  <c r="C390" i="55"/>
  <c r="H389" i="55"/>
  <c r="G389" i="55"/>
  <c r="E389" i="55"/>
  <c r="C389" i="55"/>
  <c r="H388" i="55"/>
  <c r="G388" i="55"/>
  <c r="E388" i="55"/>
  <c r="C388" i="55"/>
  <c r="H387" i="55"/>
  <c r="G387" i="55"/>
  <c r="E387" i="55"/>
  <c r="C387" i="55"/>
  <c r="H386" i="55"/>
  <c r="G386" i="55"/>
  <c r="E386" i="55"/>
  <c r="C386" i="55"/>
  <c r="H385" i="55"/>
  <c r="G385" i="55"/>
  <c r="E385" i="55"/>
  <c r="C385" i="55"/>
  <c r="H384" i="55"/>
  <c r="G384" i="55"/>
  <c r="E384" i="55"/>
  <c r="C384" i="55"/>
  <c r="H383" i="55"/>
  <c r="G383" i="55"/>
  <c r="E383" i="55"/>
  <c r="C383" i="55"/>
  <c r="H382" i="55"/>
  <c r="G382" i="55"/>
  <c r="E382" i="55"/>
  <c r="C382" i="55"/>
  <c r="H381" i="55"/>
  <c r="G381" i="55"/>
  <c r="E381" i="55"/>
  <c r="C381" i="55"/>
  <c r="H380" i="55"/>
  <c r="G380" i="55"/>
  <c r="E380" i="55"/>
  <c r="C380" i="55"/>
  <c r="H379" i="55"/>
  <c r="G379" i="55"/>
  <c r="E379" i="55"/>
  <c r="C379" i="55"/>
  <c r="H378" i="55"/>
  <c r="G378" i="55"/>
  <c r="E378" i="55"/>
  <c r="C378" i="55"/>
  <c r="H377" i="55"/>
  <c r="G377" i="55"/>
  <c r="E377" i="55"/>
  <c r="C377" i="55"/>
  <c r="H376" i="55"/>
  <c r="G376" i="55"/>
  <c r="E376" i="55"/>
  <c r="C376" i="55"/>
  <c r="H375" i="55"/>
  <c r="G375" i="55"/>
  <c r="E375" i="55"/>
  <c r="C375" i="55"/>
  <c r="H374" i="55"/>
  <c r="G374" i="55"/>
  <c r="E374" i="55"/>
  <c r="C374" i="55"/>
  <c r="H373" i="55"/>
  <c r="G373" i="55"/>
  <c r="E373" i="55"/>
  <c r="C373" i="55"/>
  <c r="H372" i="55"/>
  <c r="G372" i="55"/>
  <c r="E372" i="55"/>
  <c r="C372" i="55"/>
  <c r="H371" i="55"/>
  <c r="G371" i="55"/>
  <c r="E371" i="55"/>
  <c r="C371" i="55"/>
  <c r="H370" i="55"/>
  <c r="G370" i="55"/>
  <c r="E370" i="55"/>
  <c r="C370" i="55"/>
  <c r="H369" i="55"/>
  <c r="G369" i="55"/>
  <c r="E369" i="55"/>
  <c r="C369" i="55"/>
  <c r="H368" i="55"/>
  <c r="G368" i="55"/>
  <c r="E368" i="55"/>
  <c r="C368" i="55"/>
  <c r="H367" i="55"/>
  <c r="G367" i="55"/>
  <c r="E367" i="55"/>
  <c r="C367" i="55"/>
  <c r="H366" i="55"/>
  <c r="G366" i="55"/>
  <c r="E366" i="55"/>
  <c r="C366" i="55"/>
  <c r="H365" i="55"/>
  <c r="G365" i="55"/>
  <c r="E365" i="55"/>
  <c r="C365" i="55"/>
  <c r="H364" i="55"/>
  <c r="G364" i="55"/>
  <c r="E364" i="55"/>
  <c r="C364" i="55"/>
  <c r="H363" i="55"/>
  <c r="G363" i="55"/>
  <c r="E363" i="55"/>
  <c r="C363" i="55"/>
  <c r="H362" i="55"/>
  <c r="G362" i="55"/>
  <c r="E362" i="55"/>
  <c r="C362" i="55"/>
  <c r="H361" i="55"/>
  <c r="G361" i="55"/>
  <c r="E361" i="55"/>
  <c r="C361" i="55"/>
  <c r="H360" i="55"/>
  <c r="G360" i="55"/>
  <c r="E360" i="55"/>
  <c r="C360" i="55"/>
  <c r="H359" i="55"/>
  <c r="G359" i="55"/>
  <c r="E359" i="55"/>
  <c r="C359" i="55"/>
  <c r="H358" i="55"/>
  <c r="G358" i="55"/>
  <c r="E358" i="55"/>
  <c r="C358" i="55"/>
  <c r="H357" i="55"/>
  <c r="G357" i="55"/>
  <c r="E357" i="55"/>
  <c r="C357" i="55"/>
  <c r="H356" i="55"/>
  <c r="G356" i="55"/>
  <c r="E356" i="55"/>
  <c r="C356" i="55"/>
  <c r="H355" i="55"/>
  <c r="G355" i="55"/>
  <c r="E355" i="55"/>
  <c r="C355" i="55"/>
  <c r="H354" i="55"/>
  <c r="G354" i="55"/>
  <c r="E354" i="55"/>
  <c r="C354" i="55"/>
  <c r="H353" i="55"/>
  <c r="G353" i="55"/>
  <c r="E353" i="55"/>
  <c r="C353" i="55"/>
  <c r="H352" i="55"/>
  <c r="G352" i="55"/>
  <c r="E352" i="55"/>
  <c r="C352" i="55"/>
  <c r="H351" i="55"/>
  <c r="G351" i="55"/>
  <c r="E351" i="55"/>
  <c r="C351" i="55"/>
  <c r="H350" i="55"/>
  <c r="G350" i="55"/>
  <c r="E350" i="55"/>
  <c r="C350" i="55"/>
  <c r="H349" i="55"/>
  <c r="G349" i="55"/>
  <c r="E349" i="55"/>
  <c r="C349" i="55"/>
  <c r="H348" i="55"/>
  <c r="G348" i="55"/>
  <c r="E348" i="55"/>
  <c r="C348" i="55"/>
  <c r="H347" i="55"/>
  <c r="G347" i="55"/>
  <c r="E347" i="55"/>
  <c r="C347" i="55"/>
  <c r="H346" i="55"/>
  <c r="G346" i="55"/>
  <c r="E346" i="55"/>
  <c r="C346" i="55"/>
  <c r="H345" i="55"/>
  <c r="G345" i="55"/>
  <c r="E345" i="55"/>
  <c r="C345" i="55"/>
  <c r="H344" i="55"/>
  <c r="G344" i="55"/>
  <c r="E344" i="55"/>
  <c r="C344" i="55"/>
  <c r="H343" i="55"/>
  <c r="G343" i="55"/>
  <c r="E343" i="55"/>
  <c r="C343" i="55"/>
  <c r="G342" i="55"/>
  <c r="F342" i="55"/>
  <c r="E342" i="55"/>
  <c r="D342" i="55"/>
  <c r="C342" i="55"/>
  <c r="H341" i="55"/>
  <c r="G341" i="55"/>
  <c r="E341" i="55"/>
  <c r="C341" i="55"/>
  <c r="E340" i="55"/>
  <c r="C340" i="55"/>
  <c r="G339" i="55"/>
  <c r="E339" i="55"/>
  <c r="C339" i="55"/>
  <c r="G338" i="55"/>
  <c r="E338" i="55"/>
  <c r="C338" i="55"/>
  <c r="G337" i="55"/>
  <c r="E337" i="55"/>
  <c r="C337" i="55"/>
  <c r="G336" i="55"/>
  <c r="E336" i="55"/>
  <c r="C336" i="55"/>
  <c r="G335" i="55"/>
  <c r="E335" i="55"/>
  <c r="C335" i="55"/>
  <c r="G334" i="55"/>
  <c r="E334" i="55"/>
  <c r="C334" i="55"/>
  <c r="G333" i="55"/>
  <c r="E333" i="55"/>
  <c r="C333" i="55"/>
  <c r="G332" i="55"/>
  <c r="E332" i="55"/>
  <c r="C332" i="55"/>
  <c r="G331" i="55"/>
  <c r="E331" i="55"/>
  <c r="C331" i="55"/>
  <c r="G330" i="55"/>
  <c r="E330" i="55"/>
  <c r="C330" i="55"/>
  <c r="G329" i="55"/>
  <c r="E329" i="55"/>
  <c r="C329" i="55"/>
  <c r="G328" i="55"/>
  <c r="E328" i="55"/>
  <c r="C328" i="55"/>
  <c r="G327" i="55"/>
  <c r="E327" i="55"/>
  <c r="C327" i="55"/>
  <c r="G326" i="55"/>
  <c r="E326" i="55"/>
  <c r="C326" i="55"/>
  <c r="G325" i="55"/>
  <c r="E325" i="55"/>
  <c r="C325" i="55"/>
  <c r="G324" i="55"/>
  <c r="E324" i="55"/>
  <c r="C324" i="55"/>
  <c r="G323" i="55"/>
  <c r="E323" i="55"/>
  <c r="C323" i="55"/>
  <c r="G322" i="55"/>
  <c r="E322" i="55"/>
  <c r="C322" i="55"/>
  <c r="G321" i="55"/>
  <c r="E321" i="55"/>
  <c r="C321" i="55"/>
  <c r="G320" i="55"/>
  <c r="E320" i="55"/>
  <c r="C320" i="55"/>
  <c r="G319" i="55"/>
  <c r="E319" i="55"/>
  <c r="C319" i="55"/>
  <c r="H318" i="55"/>
  <c r="G318" i="55"/>
  <c r="E318" i="55"/>
  <c r="C318" i="55"/>
  <c r="H317" i="55"/>
  <c r="G317" i="55"/>
  <c r="E317" i="55"/>
  <c r="C317" i="55"/>
  <c r="H316" i="55"/>
  <c r="G316" i="55"/>
  <c r="E316" i="55"/>
  <c r="C316" i="55"/>
  <c r="H315" i="55"/>
  <c r="G315" i="55"/>
  <c r="E315" i="55"/>
  <c r="C315" i="55"/>
  <c r="H314" i="55"/>
  <c r="G314" i="55"/>
  <c r="E314" i="55"/>
  <c r="C314" i="55"/>
  <c r="H313" i="55"/>
  <c r="G313" i="55"/>
  <c r="E313" i="55"/>
  <c r="C313" i="55"/>
  <c r="H312" i="55"/>
  <c r="G312" i="55"/>
  <c r="E312" i="55"/>
  <c r="C312" i="55"/>
  <c r="H311" i="55"/>
  <c r="G311" i="55"/>
  <c r="E311" i="55"/>
  <c r="C311" i="55"/>
  <c r="H310" i="55"/>
  <c r="G310" i="55"/>
  <c r="E310" i="55"/>
  <c r="C310" i="55"/>
  <c r="H309" i="55"/>
  <c r="G309" i="55"/>
  <c r="E309" i="55"/>
  <c r="C309" i="55"/>
  <c r="H308" i="55"/>
  <c r="G308" i="55"/>
  <c r="E308" i="55"/>
  <c r="C308" i="55"/>
  <c r="H307" i="55"/>
  <c r="G307" i="55"/>
  <c r="E307" i="55"/>
  <c r="C307" i="55"/>
  <c r="H306" i="55"/>
  <c r="G306" i="55"/>
  <c r="E306" i="55"/>
  <c r="C306" i="55"/>
  <c r="H305" i="55"/>
  <c r="G305" i="55"/>
  <c r="E305" i="55"/>
  <c r="C305" i="55"/>
  <c r="H304" i="55"/>
  <c r="G304" i="55"/>
  <c r="E304" i="55"/>
  <c r="C304" i="55"/>
  <c r="H303" i="55"/>
  <c r="G303" i="55"/>
  <c r="E303" i="55"/>
  <c r="C303" i="55"/>
  <c r="H302" i="55"/>
  <c r="G302" i="55"/>
  <c r="E302" i="55"/>
  <c r="C302" i="55"/>
  <c r="H301" i="55"/>
  <c r="G301" i="55"/>
  <c r="E301" i="55"/>
  <c r="C301" i="55"/>
  <c r="H300" i="55"/>
  <c r="G300" i="55"/>
  <c r="E300" i="55"/>
  <c r="C300" i="55"/>
  <c r="H299" i="55"/>
  <c r="G299" i="55"/>
  <c r="E299" i="55"/>
  <c r="C299" i="55"/>
  <c r="H298" i="55"/>
  <c r="G298" i="55"/>
  <c r="E298" i="55"/>
  <c r="C298" i="55"/>
  <c r="H297" i="55"/>
  <c r="G297" i="55"/>
  <c r="E297" i="55"/>
  <c r="C297" i="55"/>
  <c r="H296" i="55"/>
  <c r="G296" i="55"/>
  <c r="E296" i="55"/>
  <c r="C296" i="55"/>
  <c r="H295" i="55"/>
  <c r="G295" i="55"/>
  <c r="E295" i="55"/>
  <c r="C295" i="55"/>
  <c r="H294" i="55"/>
  <c r="G294" i="55"/>
  <c r="E294" i="55"/>
  <c r="C294" i="55"/>
  <c r="H293" i="55"/>
  <c r="G293" i="55"/>
  <c r="E293" i="55"/>
  <c r="C293" i="55"/>
  <c r="H292" i="55"/>
  <c r="G292" i="55"/>
  <c r="E292" i="55"/>
  <c r="C292" i="55"/>
  <c r="H291" i="55"/>
  <c r="G291" i="55"/>
  <c r="E291" i="55"/>
  <c r="C291" i="55"/>
  <c r="H290" i="55"/>
  <c r="G290" i="55"/>
  <c r="E290" i="55"/>
  <c r="C290" i="55"/>
  <c r="H289" i="55"/>
  <c r="G289" i="55"/>
  <c r="E289" i="55"/>
  <c r="C289" i="55"/>
  <c r="H288" i="55"/>
  <c r="G288" i="55"/>
  <c r="E288" i="55"/>
  <c r="C288" i="55"/>
  <c r="H287" i="55"/>
  <c r="G287" i="55"/>
  <c r="E287" i="55"/>
  <c r="C287" i="55"/>
  <c r="H286" i="55"/>
  <c r="G286" i="55"/>
  <c r="E286" i="55"/>
  <c r="C286" i="55"/>
  <c r="H285" i="55"/>
  <c r="G285" i="55"/>
  <c r="E285" i="55"/>
  <c r="C285" i="55"/>
  <c r="H284" i="55"/>
  <c r="G284" i="55"/>
  <c r="E284" i="55"/>
  <c r="C284" i="55"/>
  <c r="H283" i="55"/>
  <c r="G283" i="55"/>
  <c r="E283" i="55"/>
  <c r="C283" i="55"/>
  <c r="H282" i="55"/>
  <c r="G282" i="55"/>
  <c r="E282" i="55"/>
  <c r="C282" i="55"/>
  <c r="H281" i="55"/>
  <c r="G281" i="55"/>
  <c r="E281" i="55"/>
  <c r="C281" i="55"/>
  <c r="H280" i="55"/>
  <c r="G280" i="55"/>
  <c r="E280" i="55"/>
  <c r="C280" i="55"/>
  <c r="H279" i="55"/>
  <c r="G279" i="55"/>
  <c r="E279" i="55"/>
  <c r="C279" i="55"/>
  <c r="H278" i="55"/>
  <c r="G278" i="55"/>
  <c r="E278" i="55"/>
  <c r="C278" i="55"/>
  <c r="H277" i="55"/>
  <c r="G277" i="55"/>
  <c r="E277" i="55"/>
  <c r="C277" i="55"/>
  <c r="H276" i="55"/>
  <c r="G276" i="55"/>
  <c r="E276" i="55"/>
  <c r="C276" i="55"/>
  <c r="H275" i="55"/>
  <c r="G275" i="55"/>
  <c r="E275" i="55"/>
  <c r="C275" i="55"/>
  <c r="H274" i="55"/>
  <c r="G274" i="55"/>
  <c r="E274" i="55"/>
  <c r="C274" i="55"/>
  <c r="H273" i="55"/>
  <c r="G273" i="55"/>
  <c r="E273" i="55"/>
  <c r="C273" i="55"/>
  <c r="H272" i="55"/>
  <c r="G272" i="55"/>
  <c r="E272" i="55"/>
  <c r="C272" i="55"/>
  <c r="H271" i="55"/>
  <c r="G271" i="55"/>
  <c r="E271" i="55"/>
  <c r="C271" i="55"/>
  <c r="H270" i="55"/>
  <c r="G270" i="55"/>
  <c r="E270" i="55"/>
  <c r="C270" i="55"/>
  <c r="H269" i="55"/>
  <c r="G269" i="55"/>
  <c r="E269" i="55"/>
  <c r="C269" i="55"/>
  <c r="H268" i="55"/>
  <c r="G268" i="55"/>
  <c r="E268" i="55"/>
  <c r="C268" i="55"/>
  <c r="H267" i="55"/>
  <c r="G267" i="55"/>
  <c r="E267" i="55"/>
  <c r="C267" i="55"/>
  <c r="H266" i="55"/>
  <c r="G266" i="55"/>
  <c r="E266" i="55"/>
  <c r="C266" i="55"/>
  <c r="H265" i="55"/>
  <c r="G265" i="55"/>
  <c r="E265" i="55"/>
  <c r="C265" i="55"/>
  <c r="H264" i="55"/>
  <c r="G264" i="55"/>
  <c r="E264" i="55"/>
  <c r="C264" i="55"/>
  <c r="H263" i="55"/>
  <c r="G263" i="55"/>
  <c r="E263" i="55"/>
  <c r="C263" i="55"/>
  <c r="H262" i="55"/>
  <c r="G262" i="55"/>
  <c r="E262" i="55"/>
  <c r="C262" i="55"/>
  <c r="H261" i="55"/>
  <c r="G261" i="55"/>
  <c r="E261" i="55"/>
  <c r="C261" i="55"/>
  <c r="H260" i="55"/>
  <c r="G260" i="55"/>
  <c r="E260" i="55"/>
  <c r="C260" i="55"/>
  <c r="H259" i="55"/>
  <c r="G259" i="55"/>
  <c r="E259" i="55"/>
  <c r="C259" i="55"/>
  <c r="H258" i="55"/>
  <c r="G258" i="55"/>
  <c r="E258" i="55"/>
  <c r="C258" i="55"/>
  <c r="H257" i="55"/>
  <c r="G257" i="55"/>
  <c r="E257" i="55"/>
  <c r="C257" i="55"/>
  <c r="H256" i="55"/>
  <c r="G256" i="55"/>
  <c r="E256" i="55"/>
  <c r="C256" i="55"/>
  <c r="H255" i="55"/>
  <c r="G255" i="55"/>
  <c r="E255" i="55"/>
  <c r="C255" i="55"/>
  <c r="H254" i="55"/>
  <c r="G254" i="55"/>
  <c r="E254" i="55"/>
  <c r="C254" i="55"/>
  <c r="H253" i="55"/>
  <c r="G253" i="55"/>
  <c r="E253" i="55"/>
  <c r="C253" i="55"/>
  <c r="G252" i="55"/>
  <c r="E252" i="55"/>
  <c r="D252" i="55"/>
  <c r="C252" i="55"/>
  <c r="H251" i="55"/>
  <c r="G251" i="55"/>
  <c r="E251" i="55"/>
  <c r="C251" i="55"/>
  <c r="G250" i="55"/>
  <c r="E250" i="55"/>
  <c r="C250" i="55"/>
  <c r="G249" i="55"/>
  <c r="E249" i="55"/>
  <c r="C249" i="55"/>
  <c r="G248" i="55"/>
  <c r="E248" i="55"/>
  <c r="C248" i="55"/>
  <c r="G247" i="55"/>
  <c r="E247" i="55"/>
  <c r="C247" i="55"/>
  <c r="H246" i="55"/>
  <c r="G246" i="55"/>
  <c r="E246" i="55"/>
  <c r="C246" i="55"/>
  <c r="H245" i="55"/>
  <c r="G245" i="55"/>
  <c r="E245" i="55"/>
  <c r="C245" i="55"/>
  <c r="H244" i="55"/>
  <c r="G244" i="55"/>
  <c r="E244" i="55"/>
  <c r="C244" i="55"/>
  <c r="G243" i="55"/>
  <c r="E243" i="55"/>
  <c r="C243" i="55"/>
  <c r="G242" i="55"/>
  <c r="E242" i="55"/>
  <c r="C242" i="55"/>
  <c r="G241" i="55"/>
  <c r="E241" i="55"/>
  <c r="C241" i="55"/>
  <c r="G240" i="55"/>
  <c r="E240" i="55"/>
  <c r="C240" i="55"/>
  <c r="H239" i="55"/>
  <c r="G239" i="55"/>
  <c r="E239" i="55"/>
  <c r="C239" i="55"/>
  <c r="H238" i="55"/>
  <c r="G238" i="55"/>
  <c r="E238" i="55"/>
  <c r="C238" i="55"/>
  <c r="H237" i="55"/>
  <c r="G237" i="55"/>
  <c r="E237" i="55"/>
  <c r="C237" i="55"/>
  <c r="H236" i="55"/>
  <c r="G236" i="55"/>
  <c r="E236" i="55"/>
  <c r="C236" i="55"/>
  <c r="H235" i="55"/>
  <c r="G235" i="55"/>
  <c r="E235" i="55"/>
  <c r="C235" i="55"/>
  <c r="G234" i="55"/>
  <c r="F234" i="55"/>
  <c r="F231" i="55" s="1"/>
  <c r="E234" i="55"/>
  <c r="D234" i="55"/>
  <c r="D231" i="55" s="1"/>
  <c r="C234" i="55"/>
  <c r="H233" i="55"/>
  <c r="G233" i="55"/>
  <c r="E233" i="55"/>
  <c r="C233" i="55"/>
  <c r="G232" i="55"/>
  <c r="E232" i="55"/>
  <c r="C232" i="55"/>
  <c r="G231" i="55"/>
  <c r="E231" i="55"/>
  <c r="C231" i="55"/>
  <c r="G230" i="55"/>
  <c r="F230" i="55"/>
  <c r="E230" i="55"/>
  <c r="D230" i="55"/>
  <c r="C230" i="55"/>
  <c r="G229" i="55"/>
  <c r="E229" i="55"/>
  <c r="C229" i="55"/>
  <c r="G228" i="55"/>
  <c r="E228" i="55"/>
  <c r="C228" i="55"/>
  <c r="H227" i="55"/>
  <c r="G227" i="55"/>
  <c r="E227" i="55"/>
  <c r="C227" i="55"/>
  <c r="H226" i="55"/>
  <c r="G226" i="55"/>
  <c r="E226" i="55"/>
  <c r="C226" i="55"/>
  <c r="H225" i="55"/>
  <c r="G225" i="55"/>
  <c r="E225" i="55"/>
  <c r="C225" i="55"/>
  <c r="G224" i="55"/>
  <c r="E224" i="55"/>
  <c r="C224" i="55"/>
  <c r="G223" i="55"/>
  <c r="E223" i="55"/>
  <c r="C223" i="55"/>
  <c r="H222" i="55"/>
  <c r="G222" i="55"/>
  <c r="E222" i="55"/>
  <c r="C222" i="55"/>
  <c r="H221" i="55"/>
  <c r="G221" i="55"/>
  <c r="E221" i="55"/>
  <c r="C221" i="55"/>
  <c r="G220" i="55"/>
  <c r="F220" i="55"/>
  <c r="E220" i="55"/>
  <c r="D220" i="55"/>
  <c r="C220" i="55"/>
  <c r="H219" i="55"/>
  <c r="G219" i="55"/>
  <c r="E219" i="55"/>
  <c r="C219" i="55"/>
  <c r="G218" i="55"/>
  <c r="E218" i="55"/>
  <c r="C218" i="55"/>
  <c r="G217" i="55"/>
  <c r="E217" i="55"/>
  <c r="C217" i="55"/>
  <c r="G216" i="55"/>
  <c r="E216" i="55"/>
  <c r="C216" i="55"/>
  <c r="G215" i="55"/>
  <c r="E215" i="55"/>
  <c r="C215" i="55"/>
  <c r="H214" i="55"/>
  <c r="G214" i="55"/>
  <c r="E214" i="55"/>
  <c r="C214" i="55"/>
  <c r="H213" i="55"/>
  <c r="G213" i="55"/>
  <c r="E213" i="55"/>
  <c r="C213" i="55"/>
  <c r="H212" i="55"/>
  <c r="G212" i="55"/>
  <c r="E212" i="55"/>
  <c r="C212" i="55"/>
  <c r="H211" i="55"/>
  <c r="G211" i="55"/>
  <c r="E211" i="55"/>
  <c r="C211" i="55"/>
  <c r="H210" i="55"/>
  <c r="G210" i="55"/>
  <c r="E210" i="55"/>
  <c r="C210" i="55"/>
  <c r="H209" i="55"/>
  <c r="G209" i="55"/>
  <c r="E209" i="55"/>
  <c r="C209" i="55"/>
  <c r="H208" i="55"/>
  <c r="G208" i="55"/>
  <c r="E208" i="55"/>
  <c r="C208" i="55"/>
  <c r="H207" i="55"/>
  <c r="G207" i="55"/>
  <c r="E207" i="55"/>
  <c r="C207" i="55"/>
  <c r="H206" i="55"/>
  <c r="G206" i="55"/>
  <c r="E206" i="55"/>
  <c r="C206" i="55"/>
  <c r="H205" i="55"/>
  <c r="G205" i="55"/>
  <c r="E205" i="55"/>
  <c r="C205" i="55"/>
  <c r="H204" i="55"/>
  <c r="G204" i="55"/>
  <c r="E204" i="55"/>
  <c r="C204" i="55"/>
  <c r="G203" i="55"/>
  <c r="F203" i="55"/>
  <c r="E203" i="55"/>
  <c r="D203" i="55"/>
  <c r="C203" i="55"/>
  <c r="H202" i="55"/>
  <c r="G202" i="55"/>
  <c r="E202" i="55"/>
  <c r="C202" i="55"/>
  <c r="H201" i="55"/>
  <c r="G201" i="55"/>
  <c r="E201" i="55"/>
  <c r="C201" i="55"/>
  <c r="G200" i="55"/>
  <c r="E200" i="55"/>
  <c r="C200" i="55"/>
  <c r="G199" i="55"/>
  <c r="E199" i="55"/>
  <c r="C199" i="55"/>
  <c r="G198" i="55"/>
  <c r="E198" i="55"/>
  <c r="C198" i="55"/>
  <c r="H197" i="55"/>
  <c r="G197" i="55"/>
  <c r="E197" i="55"/>
  <c r="C197" i="55"/>
  <c r="H196" i="55"/>
  <c r="G196" i="55"/>
  <c r="E196" i="55"/>
  <c r="C196" i="55"/>
  <c r="H195" i="55"/>
  <c r="G195" i="55"/>
  <c r="E195" i="55"/>
  <c r="C195" i="55"/>
  <c r="H194" i="55"/>
  <c r="G194" i="55"/>
  <c r="E194" i="55"/>
  <c r="C194" i="55"/>
  <c r="H193" i="55"/>
  <c r="G193" i="55"/>
  <c r="E193" i="55"/>
  <c r="C193" i="55"/>
  <c r="H192" i="55"/>
  <c r="G192" i="55"/>
  <c r="E192" i="55"/>
  <c r="C192" i="55"/>
  <c r="H191" i="55"/>
  <c r="G191" i="55"/>
  <c r="E191" i="55"/>
  <c r="C191" i="55"/>
  <c r="H190" i="55"/>
  <c r="G190" i="55"/>
  <c r="E190" i="55"/>
  <c r="C190" i="55"/>
  <c r="H189" i="55"/>
  <c r="G189" i="55"/>
  <c r="E189" i="55"/>
  <c r="C189" i="55"/>
  <c r="H188" i="55"/>
  <c r="G188" i="55"/>
  <c r="E188" i="55"/>
  <c r="C188" i="55"/>
  <c r="G187" i="55"/>
  <c r="F187" i="55"/>
  <c r="E187" i="55"/>
  <c r="D187" i="55"/>
  <c r="C187" i="55"/>
  <c r="H186" i="55"/>
  <c r="G186" i="55"/>
  <c r="E186" i="55"/>
  <c r="C186" i="55"/>
  <c r="H185" i="55"/>
  <c r="G185" i="55"/>
  <c r="E185" i="55"/>
  <c r="C185" i="55"/>
  <c r="G184" i="55"/>
  <c r="E184" i="55"/>
  <c r="C184" i="55"/>
  <c r="G183" i="55"/>
  <c r="E183" i="55"/>
  <c r="C183" i="55"/>
  <c r="G182" i="55"/>
  <c r="E182" i="55"/>
  <c r="C182" i="55"/>
  <c r="H181" i="55"/>
  <c r="G181" i="55"/>
  <c r="E181" i="55"/>
  <c r="C181" i="55"/>
  <c r="H180" i="55"/>
  <c r="G180" i="55"/>
  <c r="E180" i="55"/>
  <c r="C180" i="55"/>
  <c r="H179" i="55"/>
  <c r="G179" i="55"/>
  <c r="E179" i="55"/>
  <c r="C179" i="55"/>
  <c r="H178" i="55"/>
  <c r="G178" i="55"/>
  <c r="E178" i="55"/>
  <c r="C178" i="55"/>
  <c r="H177" i="55"/>
  <c r="G177" i="55"/>
  <c r="E177" i="55"/>
  <c r="C177" i="55"/>
  <c r="H176" i="55"/>
  <c r="G176" i="55"/>
  <c r="E176" i="55"/>
  <c r="C176" i="55"/>
  <c r="H175" i="55"/>
  <c r="G175" i="55"/>
  <c r="E175" i="55"/>
  <c r="C175" i="55"/>
  <c r="H174" i="55"/>
  <c r="G174" i="55"/>
  <c r="E174" i="55"/>
  <c r="C174" i="55"/>
  <c r="H173" i="55"/>
  <c r="G173" i="55"/>
  <c r="E173" i="55"/>
  <c r="C173" i="55"/>
  <c r="H172" i="55"/>
  <c r="G172" i="55"/>
  <c r="E172" i="55"/>
  <c r="C172" i="55"/>
  <c r="H171" i="55"/>
  <c r="G171" i="55"/>
  <c r="E171" i="55"/>
  <c r="C171" i="55"/>
  <c r="H170" i="55"/>
  <c r="G170" i="55"/>
  <c r="E170" i="55"/>
  <c r="C170" i="55"/>
  <c r="H169" i="55"/>
  <c r="G169" i="55"/>
  <c r="E169" i="55"/>
  <c r="C169" i="55"/>
  <c r="H168" i="55"/>
  <c r="G168" i="55"/>
  <c r="E168" i="55"/>
  <c r="C168" i="55"/>
  <c r="H167" i="55"/>
  <c r="G167" i="55"/>
  <c r="E167" i="55"/>
  <c r="C167" i="55"/>
  <c r="H166" i="55"/>
  <c r="G166" i="55"/>
  <c r="E166" i="55"/>
  <c r="C166" i="55"/>
  <c r="H165" i="55"/>
  <c r="G165" i="55"/>
  <c r="E165" i="55"/>
  <c r="C165" i="55"/>
  <c r="H164" i="55"/>
  <c r="G164" i="55"/>
  <c r="E164" i="55"/>
  <c r="C164" i="55"/>
  <c r="H163" i="55"/>
  <c r="G163" i="55"/>
  <c r="E163" i="55"/>
  <c r="C163" i="55"/>
  <c r="H162" i="55"/>
  <c r="G162" i="55"/>
  <c r="E162" i="55"/>
  <c r="C162" i="55"/>
  <c r="H161" i="55"/>
  <c r="G161" i="55"/>
  <c r="E161" i="55"/>
  <c r="C161" i="55"/>
  <c r="H160" i="55"/>
  <c r="G160" i="55"/>
  <c r="E160" i="55"/>
  <c r="C160" i="55"/>
  <c r="G159" i="55"/>
  <c r="F159" i="55"/>
  <c r="E159" i="55"/>
  <c r="D159" i="55"/>
  <c r="C159" i="55"/>
  <c r="H158" i="55"/>
  <c r="G158" i="55"/>
  <c r="E158" i="55"/>
  <c r="C158" i="55"/>
  <c r="G157" i="55"/>
  <c r="E157" i="55"/>
  <c r="C157" i="55"/>
  <c r="G156" i="55"/>
  <c r="E156" i="55"/>
  <c r="C156" i="55"/>
  <c r="G155" i="55"/>
  <c r="F155" i="55"/>
  <c r="E155" i="55"/>
  <c r="D155" i="55"/>
  <c r="C155" i="55"/>
  <c r="H154" i="55"/>
  <c r="G154" i="55"/>
  <c r="E154" i="55"/>
  <c r="C154" i="55"/>
  <c r="G153" i="55"/>
  <c r="E153" i="55"/>
  <c r="C153" i="55"/>
  <c r="G152" i="55"/>
  <c r="E152" i="55"/>
  <c r="C152" i="55"/>
  <c r="G151" i="55"/>
  <c r="E151" i="55"/>
  <c r="C151" i="55"/>
  <c r="H150" i="55"/>
  <c r="G150" i="55"/>
  <c r="E150" i="55"/>
  <c r="C150" i="55"/>
  <c r="H149" i="55"/>
  <c r="G149" i="55"/>
  <c r="E149" i="55"/>
  <c r="C149" i="55"/>
  <c r="G148" i="55"/>
  <c r="F148" i="55"/>
  <c r="E148" i="55"/>
  <c r="D148" i="55"/>
  <c r="C148" i="55"/>
  <c r="H147" i="55"/>
  <c r="G147" i="55"/>
  <c r="E147" i="55"/>
  <c r="C147" i="55"/>
  <c r="H146" i="55"/>
  <c r="G146" i="55"/>
  <c r="E146" i="55"/>
  <c r="C146" i="55"/>
  <c r="G145" i="55"/>
  <c r="E145" i="55"/>
  <c r="C145" i="55"/>
  <c r="G144" i="55"/>
  <c r="E144" i="55"/>
  <c r="C144" i="55"/>
  <c r="H143" i="55"/>
  <c r="G143" i="55"/>
  <c r="E143" i="55"/>
  <c r="C143" i="55"/>
  <c r="H142" i="55"/>
  <c r="G142" i="55"/>
  <c r="E142" i="55"/>
  <c r="C142" i="55"/>
  <c r="G141" i="55"/>
  <c r="F141" i="55"/>
  <c r="E141" i="55"/>
  <c r="D141" i="55"/>
  <c r="C141" i="55"/>
  <c r="H140" i="55"/>
  <c r="G140" i="55"/>
  <c r="E140" i="55"/>
  <c r="C140" i="55"/>
  <c r="H139" i="55"/>
  <c r="G139" i="55"/>
  <c r="F139" i="55"/>
  <c r="E139" i="55"/>
  <c r="D139" i="55"/>
  <c r="C139" i="55"/>
  <c r="H138" i="55"/>
  <c r="G138" i="55"/>
  <c r="F138" i="55"/>
  <c r="E138" i="55"/>
  <c r="D138" i="55"/>
  <c r="C138" i="55"/>
  <c r="H137" i="55"/>
  <c r="G137" i="55"/>
  <c r="F137" i="55"/>
  <c r="E137" i="55"/>
  <c r="D137" i="55"/>
  <c r="C137" i="55"/>
  <c r="H136" i="55"/>
  <c r="G136" i="55"/>
  <c r="F136" i="55"/>
  <c r="E136" i="55"/>
  <c r="D136" i="55"/>
  <c r="C136" i="55"/>
  <c r="H135" i="55"/>
  <c r="G135" i="55"/>
  <c r="F135" i="55"/>
  <c r="E135" i="55"/>
  <c r="D135" i="55"/>
  <c r="C135" i="55"/>
  <c r="H134" i="55"/>
  <c r="G134" i="55"/>
  <c r="F134" i="55"/>
  <c r="E134" i="55"/>
  <c r="D134" i="55"/>
  <c r="C134" i="55"/>
  <c r="H133" i="55"/>
  <c r="G133" i="55"/>
  <c r="F133" i="55"/>
  <c r="E133" i="55"/>
  <c r="D133" i="55"/>
  <c r="C133" i="55"/>
  <c r="H132" i="55"/>
  <c r="G132" i="55"/>
  <c r="F132" i="55"/>
  <c r="E132" i="55"/>
  <c r="D132" i="55"/>
  <c r="C132" i="55"/>
  <c r="H131" i="55"/>
  <c r="G131" i="55"/>
  <c r="F131" i="55"/>
  <c r="E131" i="55"/>
  <c r="D131" i="55"/>
  <c r="C131" i="55"/>
  <c r="H130" i="55"/>
  <c r="G130" i="55"/>
  <c r="F130" i="55"/>
  <c r="E130" i="55"/>
  <c r="D130" i="55"/>
  <c r="C130" i="55"/>
  <c r="H129" i="55"/>
  <c r="G129" i="55"/>
  <c r="F129" i="55"/>
  <c r="E129" i="55"/>
  <c r="D129" i="55"/>
  <c r="C129" i="55"/>
  <c r="H128" i="55"/>
  <c r="G128" i="55"/>
  <c r="F128" i="55"/>
  <c r="E128" i="55"/>
  <c r="D128" i="55"/>
  <c r="C128" i="55"/>
  <c r="H127" i="55"/>
  <c r="G127" i="55"/>
  <c r="F127" i="55"/>
  <c r="E127" i="55"/>
  <c r="D127" i="55"/>
  <c r="C127" i="55"/>
  <c r="H126" i="55"/>
  <c r="G126" i="55"/>
  <c r="F126" i="55"/>
  <c r="E126" i="55"/>
  <c r="D126" i="55"/>
  <c r="C126" i="55"/>
  <c r="H125" i="55"/>
  <c r="G125" i="55"/>
  <c r="F125" i="55"/>
  <c r="E125" i="55"/>
  <c r="D125" i="55"/>
  <c r="C125" i="55"/>
  <c r="H124" i="55"/>
  <c r="G124" i="55"/>
  <c r="F124" i="55"/>
  <c r="E124" i="55"/>
  <c r="D124" i="55"/>
  <c r="C124" i="55"/>
  <c r="H123" i="55"/>
  <c r="G123" i="55"/>
  <c r="F123" i="55"/>
  <c r="E123" i="55"/>
  <c r="D123" i="55"/>
  <c r="C123" i="55"/>
  <c r="H122" i="55"/>
  <c r="G122" i="55"/>
  <c r="F122" i="55"/>
  <c r="E122" i="55"/>
  <c r="D122" i="55"/>
  <c r="C122" i="55"/>
  <c r="H121" i="55"/>
  <c r="G121" i="55"/>
  <c r="F121" i="55"/>
  <c r="E121" i="55"/>
  <c r="D121" i="55"/>
  <c r="C121" i="55"/>
  <c r="H120" i="55"/>
  <c r="G120" i="55"/>
  <c r="F120" i="55"/>
  <c r="E120" i="55"/>
  <c r="D120" i="55"/>
  <c r="C120" i="55"/>
  <c r="H119" i="55"/>
  <c r="G119" i="55"/>
  <c r="F119" i="55"/>
  <c r="E119" i="55"/>
  <c r="D119" i="55"/>
  <c r="C119" i="55"/>
  <c r="H118" i="55"/>
  <c r="G118" i="55"/>
  <c r="F118" i="55"/>
  <c r="E118" i="55"/>
  <c r="D118" i="55"/>
  <c r="C118" i="55"/>
  <c r="H117" i="55"/>
  <c r="G117" i="55"/>
  <c r="F117" i="55"/>
  <c r="E117" i="55"/>
  <c r="D117" i="55"/>
  <c r="C117" i="55"/>
  <c r="H116" i="55"/>
  <c r="G116" i="55"/>
  <c r="F116" i="55"/>
  <c r="E116" i="55"/>
  <c r="D116" i="55"/>
  <c r="C116" i="55"/>
  <c r="H115" i="55"/>
  <c r="G115" i="55"/>
  <c r="F115" i="55"/>
  <c r="E115" i="55"/>
  <c r="D115" i="55"/>
  <c r="C115" i="55"/>
  <c r="H114" i="55"/>
  <c r="G114" i="55"/>
  <c r="F114" i="55"/>
  <c r="E114" i="55"/>
  <c r="D114" i="55"/>
  <c r="C114" i="55"/>
  <c r="H113" i="55"/>
  <c r="G113" i="55"/>
  <c r="F113" i="55"/>
  <c r="E113" i="55"/>
  <c r="D113" i="55"/>
  <c r="C113" i="55"/>
  <c r="H112" i="55"/>
  <c r="G112" i="55"/>
  <c r="F112" i="55"/>
  <c r="E112" i="55"/>
  <c r="D112" i="55"/>
  <c r="C112" i="55"/>
  <c r="H111" i="55"/>
  <c r="G111" i="55"/>
  <c r="F111" i="55"/>
  <c r="E111" i="55"/>
  <c r="D111" i="55"/>
  <c r="C111" i="55"/>
  <c r="H110" i="55"/>
  <c r="G110" i="55"/>
  <c r="F110" i="55"/>
  <c r="E110" i="55"/>
  <c r="D110" i="55"/>
  <c r="C110" i="55"/>
  <c r="H109" i="55"/>
  <c r="G109" i="55"/>
  <c r="F109" i="55"/>
  <c r="E109" i="55"/>
  <c r="D109" i="55"/>
  <c r="C109" i="55"/>
  <c r="H108" i="55"/>
  <c r="G108" i="55"/>
  <c r="F108" i="55"/>
  <c r="E108" i="55"/>
  <c r="D108" i="55"/>
  <c r="C108" i="55"/>
  <c r="H107" i="55"/>
  <c r="G107" i="55"/>
  <c r="F107" i="55"/>
  <c r="E107" i="55"/>
  <c r="D107" i="55"/>
  <c r="C107" i="55"/>
  <c r="H106" i="55"/>
  <c r="G106" i="55"/>
  <c r="F106" i="55"/>
  <c r="E106" i="55"/>
  <c r="D106" i="55"/>
  <c r="C106" i="55"/>
  <c r="H105" i="55"/>
  <c r="G105" i="55"/>
  <c r="F105" i="55"/>
  <c r="E105" i="55"/>
  <c r="D105" i="55"/>
  <c r="C105" i="55"/>
  <c r="H104" i="55"/>
  <c r="G104" i="55"/>
  <c r="F104" i="55"/>
  <c r="E104" i="55"/>
  <c r="D104" i="55"/>
  <c r="C104" i="55"/>
  <c r="H103" i="55"/>
  <c r="G103" i="55"/>
  <c r="F103" i="55"/>
  <c r="E103" i="55"/>
  <c r="D103" i="55"/>
  <c r="C103" i="55"/>
  <c r="H102" i="55"/>
  <c r="G102" i="55"/>
  <c r="F102" i="55"/>
  <c r="E102" i="55"/>
  <c r="D102" i="55"/>
  <c r="C102" i="55"/>
  <c r="H101" i="55"/>
  <c r="G101" i="55"/>
  <c r="F101" i="55"/>
  <c r="E101" i="55"/>
  <c r="D101" i="55"/>
  <c r="C101" i="55"/>
  <c r="H100" i="55"/>
  <c r="G100" i="55"/>
  <c r="F100" i="55"/>
  <c r="E100" i="55"/>
  <c r="D100" i="55"/>
  <c r="C100" i="55"/>
  <c r="H99" i="55"/>
  <c r="G99" i="55"/>
  <c r="F99" i="55"/>
  <c r="E99" i="55"/>
  <c r="D99" i="55"/>
  <c r="C99" i="55"/>
  <c r="H98" i="55"/>
  <c r="G98" i="55"/>
  <c r="F98" i="55"/>
  <c r="E98" i="55"/>
  <c r="D98" i="55"/>
  <c r="C98" i="55"/>
  <c r="H97" i="55"/>
  <c r="G97" i="55"/>
  <c r="F97" i="55"/>
  <c r="E97" i="55"/>
  <c r="D97" i="55"/>
  <c r="C97" i="55"/>
  <c r="H96" i="55"/>
  <c r="G96" i="55"/>
  <c r="F96" i="55"/>
  <c r="E96" i="55"/>
  <c r="D96" i="55"/>
  <c r="C96" i="55"/>
  <c r="H95" i="55"/>
  <c r="G95" i="55"/>
  <c r="F95" i="55"/>
  <c r="E95" i="55"/>
  <c r="D95" i="55"/>
  <c r="C95" i="55"/>
  <c r="G94" i="55"/>
  <c r="E94" i="55"/>
  <c r="C94" i="55"/>
  <c r="G93" i="55"/>
  <c r="E93" i="55"/>
  <c r="C93" i="55"/>
  <c r="G92" i="55"/>
  <c r="E92" i="55"/>
  <c r="C92" i="55"/>
  <c r="G91" i="55"/>
  <c r="E91" i="55"/>
  <c r="C91" i="55"/>
  <c r="H90" i="55"/>
  <c r="G90" i="55"/>
  <c r="E90" i="55"/>
  <c r="C90" i="55"/>
  <c r="H89" i="55"/>
  <c r="G89" i="55"/>
  <c r="E89" i="55"/>
  <c r="C89" i="55"/>
  <c r="H88" i="55"/>
  <c r="G88" i="55"/>
  <c r="E88" i="55"/>
  <c r="C88" i="55"/>
  <c r="H87" i="55"/>
  <c r="G87" i="55"/>
  <c r="E87" i="55"/>
  <c r="C87" i="55"/>
  <c r="H86" i="55"/>
  <c r="G86" i="55"/>
  <c r="E86" i="55"/>
  <c r="C86" i="55"/>
  <c r="H85" i="55"/>
  <c r="G85" i="55"/>
  <c r="E85" i="55"/>
  <c r="C85" i="55"/>
  <c r="H84" i="55"/>
  <c r="G84" i="55"/>
  <c r="E84" i="55"/>
  <c r="C84" i="55"/>
  <c r="H83" i="55"/>
  <c r="G83" i="55"/>
  <c r="E83" i="55"/>
  <c r="C83" i="55"/>
  <c r="H82" i="55"/>
  <c r="G82" i="55"/>
  <c r="E82" i="55"/>
  <c r="C82" i="55"/>
  <c r="H81" i="55"/>
  <c r="G81" i="55"/>
  <c r="E81" i="55"/>
  <c r="C81" i="55"/>
  <c r="H80" i="55"/>
  <c r="G80" i="55"/>
  <c r="E80" i="55"/>
  <c r="C80" i="55"/>
  <c r="H79" i="55"/>
  <c r="G79" i="55"/>
  <c r="E79" i="55"/>
  <c r="C79" i="55"/>
  <c r="H78" i="55"/>
  <c r="G78" i="55"/>
  <c r="E78" i="55"/>
  <c r="C78" i="55"/>
  <c r="H77" i="55"/>
  <c r="G77" i="55"/>
  <c r="E77" i="55"/>
  <c r="C77" i="55"/>
  <c r="H76" i="55"/>
  <c r="G76" i="55"/>
  <c r="E76" i="55"/>
  <c r="C76" i="55"/>
  <c r="H75" i="55"/>
  <c r="G75" i="55"/>
  <c r="E75" i="55"/>
  <c r="C75" i="55"/>
  <c r="H74" i="55"/>
  <c r="G74" i="55"/>
  <c r="E74" i="55"/>
  <c r="C74" i="55"/>
  <c r="H73" i="55"/>
  <c r="G73" i="55"/>
  <c r="E73" i="55"/>
  <c r="C73" i="55"/>
  <c r="H72" i="55"/>
  <c r="G72" i="55"/>
  <c r="E72" i="55"/>
  <c r="C72" i="55"/>
  <c r="H71" i="55"/>
  <c r="G71" i="55"/>
  <c r="E71" i="55"/>
  <c r="C71" i="55"/>
  <c r="H70" i="55"/>
  <c r="G70" i="55"/>
  <c r="E70" i="55"/>
  <c r="C70" i="55"/>
  <c r="H69" i="55"/>
  <c r="G69" i="55"/>
  <c r="E69" i="55"/>
  <c r="C69" i="55"/>
  <c r="H68" i="55"/>
  <c r="G68" i="55"/>
  <c r="E68" i="55"/>
  <c r="C68" i="55"/>
  <c r="H67" i="55"/>
  <c r="G67" i="55"/>
  <c r="E67" i="55"/>
  <c r="C67" i="55"/>
  <c r="H66" i="55"/>
  <c r="G66" i="55"/>
  <c r="E66" i="55"/>
  <c r="C66" i="55"/>
  <c r="H65" i="55"/>
  <c r="G65" i="55"/>
  <c r="E65" i="55"/>
  <c r="C65" i="55"/>
  <c r="H64" i="55"/>
  <c r="G64" i="55"/>
  <c r="E64" i="55"/>
  <c r="C64" i="55"/>
  <c r="H63" i="55"/>
  <c r="G63" i="55"/>
  <c r="E63" i="55"/>
  <c r="C63" i="55"/>
  <c r="H62" i="55"/>
  <c r="G62" i="55"/>
  <c r="E62" i="55"/>
  <c r="C62" i="55"/>
  <c r="H61" i="55"/>
  <c r="G61" i="55"/>
  <c r="E61" i="55"/>
  <c r="C61" i="55"/>
  <c r="H60" i="55"/>
  <c r="G60" i="55"/>
  <c r="E60" i="55"/>
  <c r="C60" i="55"/>
  <c r="H59" i="55"/>
  <c r="G59" i="55"/>
  <c r="E59" i="55"/>
  <c r="C59" i="55"/>
  <c r="H58" i="55"/>
  <c r="G58" i="55"/>
  <c r="E58" i="55"/>
  <c r="C58" i="55"/>
  <c r="H57" i="55"/>
  <c r="G57" i="55"/>
  <c r="E57" i="55"/>
  <c r="C57" i="55"/>
  <c r="H56" i="55"/>
  <c r="G56" i="55"/>
  <c r="E56" i="55"/>
  <c r="C56" i="55"/>
  <c r="H55" i="55"/>
  <c r="G55" i="55"/>
  <c r="E55" i="55"/>
  <c r="C55" i="55"/>
  <c r="H54" i="55"/>
  <c r="G54" i="55"/>
  <c r="E54" i="55"/>
  <c r="C54" i="55"/>
  <c r="H53" i="55"/>
  <c r="G53" i="55"/>
  <c r="E53" i="55"/>
  <c r="C53" i="55"/>
  <c r="H52" i="55"/>
  <c r="G52" i="55"/>
  <c r="E52" i="55"/>
  <c r="C52" i="55"/>
  <c r="H51" i="55"/>
  <c r="G51" i="55"/>
  <c r="E51" i="55"/>
  <c r="C51" i="55"/>
  <c r="H50" i="55"/>
  <c r="G50" i="55"/>
  <c r="E50" i="55"/>
  <c r="C50" i="55"/>
  <c r="H49" i="55"/>
  <c r="G49" i="55"/>
  <c r="E49" i="55"/>
  <c r="C49" i="55"/>
  <c r="H48" i="55"/>
  <c r="G48" i="55"/>
  <c r="E48" i="55"/>
  <c r="C48" i="55"/>
  <c r="H47" i="55"/>
  <c r="G47" i="55"/>
  <c r="E47" i="55"/>
  <c r="C47" i="55"/>
  <c r="H46" i="55"/>
  <c r="G46" i="55"/>
  <c r="E46" i="55"/>
  <c r="C46" i="55"/>
  <c r="H45" i="55"/>
  <c r="G45" i="55"/>
  <c r="E45" i="55"/>
  <c r="C45" i="55"/>
  <c r="H44" i="55"/>
  <c r="G44" i="55"/>
  <c r="E44" i="55"/>
  <c r="C44" i="55"/>
  <c r="H43" i="55"/>
  <c r="G43" i="55"/>
  <c r="E43" i="55"/>
  <c r="C43" i="55"/>
  <c r="H42" i="55"/>
  <c r="G42" i="55"/>
  <c r="E42" i="55"/>
  <c r="C42" i="55"/>
  <c r="H41" i="55"/>
  <c r="G41" i="55"/>
  <c r="E41" i="55"/>
  <c r="C41" i="55"/>
  <c r="H40" i="55"/>
  <c r="G40" i="55"/>
  <c r="E40" i="55"/>
  <c r="C40" i="55"/>
  <c r="H39" i="55"/>
  <c r="G39" i="55"/>
  <c r="E39" i="55"/>
  <c r="C39" i="55"/>
  <c r="H38" i="55"/>
  <c r="G38" i="55"/>
  <c r="E38" i="55"/>
  <c r="C38" i="55"/>
  <c r="H37" i="55"/>
  <c r="G37" i="55"/>
  <c r="E37" i="55"/>
  <c r="C37" i="55"/>
  <c r="H36" i="55"/>
  <c r="G36" i="55"/>
  <c r="E36" i="55"/>
  <c r="C36" i="55"/>
  <c r="H35" i="55"/>
  <c r="G35" i="55"/>
  <c r="E35" i="55"/>
  <c r="C35" i="55"/>
  <c r="H34" i="55"/>
  <c r="G34" i="55"/>
  <c r="E34" i="55"/>
  <c r="C34" i="55"/>
  <c r="H33" i="55"/>
  <c r="G33" i="55"/>
  <c r="E33" i="55"/>
  <c r="C33" i="55"/>
  <c r="H32" i="55"/>
  <c r="G32" i="55"/>
  <c r="E32" i="55"/>
  <c r="C32" i="55"/>
  <c r="H31" i="55"/>
  <c r="G31" i="55"/>
  <c r="E31" i="55"/>
  <c r="C31" i="55"/>
  <c r="H30" i="55"/>
  <c r="G30" i="55"/>
  <c r="E30" i="55"/>
  <c r="C30" i="55"/>
  <c r="H29" i="55"/>
  <c r="G29" i="55"/>
  <c r="E29" i="55"/>
  <c r="C29" i="55"/>
  <c r="H28" i="55"/>
  <c r="G28" i="55"/>
  <c r="E28" i="55"/>
  <c r="C28" i="55"/>
  <c r="H27" i="55"/>
  <c r="G27" i="55"/>
  <c r="E27" i="55"/>
  <c r="C27" i="55"/>
  <c r="H26" i="55"/>
  <c r="G26" i="55"/>
  <c r="E26" i="55"/>
  <c r="C26" i="55"/>
  <c r="H25" i="55"/>
  <c r="G25" i="55"/>
  <c r="E25" i="55"/>
  <c r="C25" i="55"/>
  <c r="H24" i="55"/>
  <c r="G24" i="55"/>
  <c r="E24" i="55"/>
  <c r="C24" i="55"/>
  <c r="H23" i="55"/>
  <c r="G23" i="55"/>
  <c r="E23" i="55"/>
  <c r="C23" i="55"/>
  <c r="H22" i="55"/>
  <c r="G22" i="55"/>
  <c r="E22" i="55"/>
  <c r="C22" i="55"/>
  <c r="H21" i="55"/>
  <c r="G21" i="55"/>
  <c r="E21" i="55"/>
  <c r="C21" i="55"/>
  <c r="H20" i="55"/>
  <c r="G20" i="55"/>
  <c r="E20" i="55"/>
  <c r="C20" i="55"/>
  <c r="H19" i="55"/>
  <c r="G19" i="55"/>
  <c r="E19" i="55"/>
  <c r="C19" i="55"/>
  <c r="H18" i="55"/>
  <c r="G18" i="55"/>
  <c r="E18" i="55"/>
  <c r="C18" i="55"/>
  <c r="H17" i="55"/>
  <c r="G17" i="55"/>
  <c r="E17" i="55"/>
  <c r="C17" i="55"/>
  <c r="H16" i="55"/>
  <c r="G16" i="55"/>
  <c r="E16" i="55"/>
  <c r="C16" i="55"/>
  <c r="H15" i="55"/>
  <c r="G15" i="55"/>
  <c r="E15" i="55"/>
  <c r="C15" i="55"/>
  <c r="H14" i="55"/>
  <c r="G14" i="55"/>
  <c r="E14" i="55"/>
  <c r="C14" i="55"/>
  <c r="H13" i="55"/>
  <c r="G13" i="55"/>
  <c r="E13" i="55"/>
  <c r="C13" i="55"/>
  <c r="H12" i="55"/>
  <c r="G12" i="55"/>
  <c r="E12" i="55"/>
  <c r="C12" i="55"/>
  <c r="H11" i="55"/>
  <c r="G11" i="55"/>
  <c r="E11" i="55"/>
  <c r="C11" i="55"/>
  <c r="G10" i="55"/>
  <c r="E10" i="55"/>
  <c r="C10" i="55"/>
  <c r="H9" i="55"/>
  <c r="G9" i="55"/>
  <c r="E9" i="55"/>
  <c r="C9" i="55"/>
  <c r="S10" i="54"/>
  <c r="S12" i="54"/>
  <c r="S14" i="54"/>
  <c r="K15" i="54"/>
  <c r="S15" i="54" s="1"/>
  <c r="C15" i="54"/>
  <c r="K14" i="54"/>
  <c r="C14" i="54"/>
  <c r="K13" i="54"/>
  <c r="S13" i="54" s="1"/>
  <c r="C13" i="54"/>
  <c r="K12" i="54"/>
  <c r="C12" i="54"/>
  <c r="K11" i="54"/>
  <c r="S11" i="54" s="1"/>
  <c r="C11" i="54"/>
  <c r="K10" i="54"/>
  <c r="C10" i="54"/>
  <c r="K9" i="54"/>
  <c r="S9" i="54" s="1"/>
  <c r="C9" i="54"/>
  <c r="D503" i="55" l="1"/>
  <c r="H220" i="55"/>
  <c r="H230" i="55"/>
  <c r="F503" i="55"/>
  <c r="H503" i="55" s="1"/>
  <c r="H481" i="55"/>
  <c r="F10" i="55"/>
  <c r="F156" i="55"/>
  <c r="H187" i="55"/>
  <c r="D10" i="55"/>
  <c r="E503" i="55"/>
  <c r="H342" i="55"/>
  <c r="H148" i="55"/>
  <c r="H231" i="55"/>
  <c r="H234" i="55"/>
  <c r="E504" i="55"/>
  <c r="H141" i="55"/>
  <c r="C503" i="55"/>
  <c r="D156" i="55"/>
  <c r="H203" i="55"/>
  <c r="H252" i="55"/>
  <c r="C504" i="55"/>
  <c r="H155" i="55"/>
  <c r="H159" i="55"/>
  <c r="I209" i="53"/>
  <c r="E209" i="53"/>
  <c r="H208" i="53"/>
  <c r="I208" i="53" s="1"/>
  <c r="E208" i="53"/>
  <c r="I207" i="53"/>
  <c r="H207" i="53"/>
  <c r="E207" i="53"/>
  <c r="I206" i="53"/>
  <c r="E206" i="53"/>
  <c r="I205" i="53"/>
  <c r="E205" i="53"/>
  <c r="H204" i="53"/>
  <c r="I204" i="53" s="1"/>
  <c r="E204" i="53"/>
  <c r="I203" i="53"/>
  <c r="E203" i="53"/>
  <c r="H202" i="53"/>
  <c r="I202" i="53" s="1"/>
  <c r="E202" i="53"/>
  <c r="I201" i="53"/>
  <c r="E201" i="53"/>
  <c r="I200" i="53"/>
  <c r="E200" i="53"/>
  <c r="H199" i="53"/>
  <c r="I199" i="53" s="1"/>
  <c r="E199" i="53"/>
  <c r="I198" i="53"/>
  <c r="E198" i="53"/>
  <c r="E197" i="53"/>
  <c r="H196" i="53"/>
  <c r="I196" i="53" s="1"/>
  <c r="E196" i="53"/>
  <c r="H195" i="53"/>
  <c r="I195" i="53" s="1"/>
  <c r="E195" i="53"/>
  <c r="E194" i="53"/>
  <c r="E193" i="53"/>
  <c r="E192" i="53"/>
  <c r="H191" i="53"/>
  <c r="H190" i="53" s="1"/>
  <c r="E191" i="53"/>
  <c r="E189" i="53"/>
  <c r="E188" i="53"/>
  <c r="I187" i="53"/>
  <c r="E187" i="53"/>
  <c r="I186" i="53"/>
  <c r="E186" i="53"/>
  <c r="I185" i="53"/>
  <c r="E185" i="53"/>
  <c r="E184" i="53"/>
  <c r="E183" i="53"/>
  <c r="I182" i="53"/>
  <c r="E182" i="53"/>
  <c r="E181" i="53"/>
  <c r="E180" i="53"/>
  <c r="E179" i="53" s="1"/>
  <c r="E178" i="53"/>
  <c r="E177" i="53"/>
  <c r="E176" i="53"/>
  <c r="E175" i="53"/>
  <c r="E174" i="53"/>
  <c r="E173" i="53"/>
  <c r="I172" i="53"/>
  <c r="E172" i="53"/>
  <c r="I171" i="53"/>
  <c r="E171" i="53"/>
  <c r="I170" i="53"/>
  <c r="E170" i="53"/>
  <c r="E169" i="53"/>
  <c r="I168" i="53"/>
  <c r="E168" i="53"/>
  <c r="I167" i="53"/>
  <c r="E167" i="53"/>
  <c r="I166" i="53"/>
  <c r="E166" i="53"/>
  <c r="E165" i="53"/>
  <c r="E164" i="53"/>
  <c r="E163" i="53"/>
  <c r="I162" i="53"/>
  <c r="E162" i="53"/>
  <c r="I161" i="53"/>
  <c r="E161" i="53"/>
  <c r="I160" i="53"/>
  <c r="E160" i="53"/>
  <c r="I159" i="53"/>
  <c r="E159" i="53"/>
  <c r="I158" i="53"/>
  <c r="E158" i="53"/>
  <c r="I157" i="53"/>
  <c r="E157" i="53"/>
  <c r="I156" i="53"/>
  <c r="E156" i="53"/>
  <c r="E155" i="53"/>
  <c r="I154" i="53"/>
  <c r="E154" i="53"/>
  <c r="I153" i="53"/>
  <c r="E153" i="53"/>
  <c r="I152" i="53"/>
  <c r="E152" i="53"/>
  <c r="I151" i="53"/>
  <c r="E151" i="53"/>
  <c r="I150" i="53"/>
  <c r="E150" i="53"/>
  <c r="E149" i="53"/>
  <c r="E148" i="53"/>
  <c r="I147" i="53"/>
  <c r="E147" i="53"/>
  <c r="I146" i="53"/>
  <c r="E146" i="53"/>
  <c r="I145" i="53"/>
  <c r="E145" i="53"/>
  <c r="I144" i="53"/>
  <c r="E144" i="53"/>
  <c r="I143" i="53"/>
  <c r="E143" i="53"/>
  <c r="I142" i="53"/>
  <c r="E142" i="53"/>
  <c r="E141" i="53"/>
  <c r="E140" i="53"/>
  <c r="I139" i="53"/>
  <c r="E139" i="53"/>
  <c r="I138" i="53"/>
  <c r="E138" i="53"/>
  <c r="I137" i="53"/>
  <c r="E137" i="53"/>
  <c r="I136" i="53"/>
  <c r="E136" i="53"/>
  <c r="I135" i="53"/>
  <c r="E135" i="53"/>
  <c r="I134" i="53"/>
  <c r="E134" i="53"/>
  <c r="I133" i="53"/>
  <c r="E133" i="53"/>
  <c r="I132" i="53"/>
  <c r="E132" i="53"/>
  <c r="I131" i="53"/>
  <c r="E131" i="53"/>
  <c r="I130" i="53"/>
  <c r="E130" i="53"/>
  <c r="E129" i="53"/>
  <c r="I128" i="53"/>
  <c r="E128" i="53"/>
  <c r="I127" i="53"/>
  <c r="E127" i="53"/>
  <c r="I126" i="53"/>
  <c r="E126" i="53"/>
  <c r="E125" i="53"/>
  <c r="I124" i="53"/>
  <c r="E124" i="53"/>
  <c r="E123" i="53"/>
  <c r="E122" i="53"/>
  <c r="I121" i="53"/>
  <c r="E121" i="53"/>
  <c r="I120" i="53"/>
  <c r="E120" i="53"/>
  <c r="I119" i="53"/>
  <c r="E119" i="53"/>
  <c r="I118" i="53"/>
  <c r="E118" i="53"/>
  <c r="E117" i="53"/>
  <c r="I116" i="53"/>
  <c r="E116" i="53"/>
  <c r="E115" i="53"/>
  <c r="E114" i="53"/>
  <c r="I113" i="53"/>
  <c r="E113" i="53"/>
  <c r="I112" i="53"/>
  <c r="E112" i="53"/>
  <c r="I111" i="53"/>
  <c r="E111" i="53"/>
  <c r="I110" i="53"/>
  <c r="E110" i="53"/>
  <c r="I109" i="53"/>
  <c r="E109" i="53"/>
  <c r="I108" i="53"/>
  <c r="E108" i="53"/>
  <c r="I107" i="53"/>
  <c r="E107" i="53"/>
  <c r="I106" i="53"/>
  <c r="E106" i="53"/>
  <c r="I105" i="53"/>
  <c r="E105" i="53"/>
  <c r="I104" i="53"/>
  <c r="E104" i="53"/>
  <c r="I103" i="53"/>
  <c r="E103" i="53"/>
  <c r="I102" i="53"/>
  <c r="E102" i="53"/>
  <c r="I101" i="53"/>
  <c r="E101" i="53"/>
  <c r="I100" i="53"/>
  <c r="E100" i="53"/>
  <c r="I99" i="53"/>
  <c r="E99" i="53"/>
  <c r="I98" i="53"/>
  <c r="E98" i="53"/>
  <c r="I97" i="53"/>
  <c r="E97" i="53"/>
  <c r="I96" i="53"/>
  <c r="E96" i="53"/>
  <c r="E95" i="53"/>
  <c r="E94" i="53"/>
  <c r="E93" i="53"/>
  <c r="E92" i="53"/>
  <c r="E91" i="53"/>
  <c r="I90" i="53"/>
  <c r="E90" i="53"/>
  <c r="I89" i="53"/>
  <c r="E89" i="53"/>
  <c r="I88" i="53"/>
  <c r="E88" i="53"/>
  <c r="I87" i="53"/>
  <c r="E87" i="53"/>
  <c r="I86" i="53"/>
  <c r="E86" i="53"/>
  <c r="E85" i="53"/>
  <c r="E84" i="53"/>
  <c r="I83" i="53"/>
  <c r="E83" i="53"/>
  <c r="E82" i="53"/>
  <c r="I81" i="53"/>
  <c r="E81" i="53"/>
  <c r="I80" i="53"/>
  <c r="E80" i="53"/>
  <c r="I79" i="53"/>
  <c r="E79" i="53"/>
  <c r="I78" i="53"/>
  <c r="E78" i="53"/>
  <c r="I77" i="53"/>
  <c r="E77" i="53"/>
  <c r="I76" i="53"/>
  <c r="E76" i="53"/>
  <c r="E75" i="53"/>
  <c r="E74" i="53"/>
  <c r="E73" i="53"/>
  <c r="E72" i="53"/>
  <c r="E62" i="53" s="1"/>
  <c r="I71" i="53"/>
  <c r="E71" i="53"/>
  <c r="E70" i="53"/>
  <c r="I69" i="53"/>
  <c r="E69" i="53"/>
  <c r="I68" i="53"/>
  <c r="E68" i="53"/>
  <c r="I67" i="53"/>
  <c r="E67" i="53"/>
  <c r="I66" i="53"/>
  <c r="E66" i="53"/>
  <c r="I65" i="53"/>
  <c r="E65" i="53"/>
  <c r="I64" i="53"/>
  <c r="E64" i="53"/>
  <c r="I63" i="53"/>
  <c r="E63" i="53"/>
  <c r="H62" i="53"/>
  <c r="E60" i="53"/>
  <c r="E59" i="53"/>
  <c r="E58" i="53"/>
  <c r="E57" i="53"/>
  <c r="E56" i="53"/>
  <c r="E55" i="53"/>
  <c r="E54" i="53"/>
  <c r="I53" i="53"/>
  <c r="E53" i="53"/>
  <c r="I52" i="53"/>
  <c r="E52" i="53"/>
  <c r="I51" i="53"/>
  <c r="E51" i="53"/>
  <c r="I50" i="53"/>
  <c r="E50" i="53"/>
  <c r="I49" i="53"/>
  <c r="E49" i="53"/>
  <c r="I48" i="53"/>
  <c r="E48" i="53"/>
  <c r="I47" i="53"/>
  <c r="E47" i="53"/>
  <c r="E46" i="53"/>
  <c r="I45" i="53"/>
  <c r="E45" i="53"/>
  <c r="I44" i="53"/>
  <c r="E44" i="53"/>
  <c r="I43" i="53"/>
  <c r="E43" i="53"/>
  <c r="E42" i="53"/>
  <c r="E41" i="53"/>
  <c r="E40" i="53"/>
  <c r="E39" i="53"/>
  <c r="I38" i="53"/>
  <c r="E38" i="53"/>
  <c r="I37" i="53"/>
  <c r="E37" i="53"/>
  <c r="E36" i="53"/>
  <c r="E35" i="53"/>
  <c r="E34" i="53"/>
  <c r="E33" i="53"/>
  <c r="E32" i="53"/>
  <c r="E31" i="53"/>
  <c r="E30" i="53"/>
  <c r="E29" i="53"/>
  <c r="I28" i="53"/>
  <c r="E28" i="53"/>
  <c r="I27" i="53"/>
  <c r="E27" i="53"/>
  <c r="I26" i="53"/>
  <c r="E26" i="53"/>
  <c r="I25" i="53"/>
  <c r="E25" i="53"/>
  <c r="I24" i="53"/>
  <c r="E24" i="53"/>
  <c r="E23" i="53"/>
  <c r="I22" i="53"/>
  <c r="E22" i="53"/>
  <c r="I21" i="53"/>
  <c r="E21" i="53"/>
  <c r="I20" i="53"/>
  <c r="E20" i="53"/>
  <c r="E19" i="53"/>
  <c r="E18" i="53"/>
  <c r="E17" i="53"/>
  <c r="E16" i="53"/>
  <c r="E15" i="53"/>
  <c r="E14" i="53"/>
  <c r="E13" i="53"/>
  <c r="E12" i="53"/>
  <c r="E11" i="53" s="1"/>
  <c r="H11" i="53"/>
  <c r="D1" i="53"/>
  <c r="K119" i="52"/>
  <c r="K104" i="52"/>
  <c r="H104" i="52"/>
  <c r="K101" i="52"/>
  <c r="H101" i="52"/>
  <c r="H100" i="52"/>
  <c r="H99" i="52"/>
  <c r="H98" i="52"/>
  <c r="H97" i="52"/>
  <c r="H96" i="52"/>
  <c r="H95" i="52"/>
  <c r="H94" i="52"/>
  <c r="H93" i="52"/>
  <c r="H92" i="52"/>
  <c r="H91" i="52"/>
  <c r="H90" i="52"/>
  <c r="H89" i="52"/>
  <c r="H88" i="52"/>
  <c r="H87" i="52"/>
  <c r="H86" i="52"/>
  <c r="H85" i="52"/>
  <c r="H84" i="52"/>
  <c r="H83" i="52"/>
  <c r="K82" i="52"/>
  <c r="H82" i="52"/>
  <c r="K81" i="52"/>
  <c r="H81" i="52"/>
  <c r="K80" i="52"/>
  <c r="H80" i="52"/>
  <c r="K79" i="52"/>
  <c r="H79" i="52"/>
  <c r="K78" i="52"/>
  <c r="H78" i="52"/>
  <c r="K77" i="52"/>
  <c r="H77" i="52"/>
  <c r="K76" i="52"/>
  <c r="H76" i="52"/>
  <c r="K75" i="52"/>
  <c r="H75" i="52"/>
  <c r="K74" i="52"/>
  <c r="H74" i="52"/>
  <c r="K73" i="52"/>
  <c r="H73" i="52"/>
  <c r="K72" i="52"/>
  <c r="H72" i="52"/>
  <c r="K71" i="52"/>
  <c r="H71" i="52"/>
  <c r="K70" i="52"/>
  <c r="H70" i="52"/>
  <c r="K69" i="52"/>
  <c r="H69" i="52"/>
  <c r="K68" i="52"/>
  <c r="H68" i="52"/>
  <c r="K67" i="52"/>
  <c r="H67" i="52"/>
  <c r="K66" i="52"/>
  <c r="H66" i="52"/>
  <c r="K65" i="52"/>
  <c r="H65" i="52"/>
  <c r="K64" i="52"/>
  <c r="H64" i="52"/>
  <c r="K63" i="52"/>
  <c r="H63" i="52"/>
  <c r="K62" i="52"/>
  <c r="H62" i="52"/>
  <c r="K61" i="52"/>
  <c r="H61" i="52"/>
  <c r="K60" i="52"/>
  <c r="H60" i="52"/>
  <c r="K59" i="52"/>
  <c r="H59" i="52"/>
  <c r="K58" i="52"/>
  <c r="H58" i="52"/>
  <c r="K57" i="52"/>
  <c r="H57" i="52"/>
  <c r="K56" i="52"/>
  <c r="H56" i="52"/>
  <c r="K55" i="52"/>
  <c r="H55" i="52"/>
  <c r="K54" i="52"/>
  <c r="H54" i="52"/>
  <c r="K53" i="52"/>
  <c r="H53" i="52"/>
  <c r="K52" i="52"/>
  <c r="H52" i="52"/>
  <c r="K51" i="52"/>
  <c r="H51" i="52"/>
  <c r="K50" i="52"/>
  <c r="H50" i="52"/>
  <c r="K49" i="52"/>
  <c r="H49" i="52"/>
  <c r="K48" i="52"/>
  <c r="H48" i="52"/>
  <c r="K47" i="52"/>
  <c r="H47" i="52"/>
  <c r="K46" i="52"/>
  <c r="H46" i="52"/>
  <c r="H45" i="52"/>
  <c r="K44" i="52"/>
  <c r="H44" i="52"/>
  <c r="K43" i="52"/>
  <c r="H43" i="52"/>
  <c r="K42" i="52"/>
  <c r="H42" i="52"/>
  <c r="K41" i="52"/>
  <c r="H41" i="52"/>
  <c r="H40" i="52" s="1"/>
  <c r="H39" i="52"/>
  <c r="K38" i="52"/>
  <c r="H38" i="52"/>
  <c r="K37" i="52"/>
  <c r="H37" i="52"/>
  <c r="K36" i="52"/>
  <c r="H36" i="52"/>
  <c r="K35" i="52"/>
  <c r="H35" i="52"/>
  <c r="K34" i="52"/>
  <c r="H34" i="52"/>
  <c r="K33" i="52"/>
  <c r="H33" i="52"/>
  <c r="K32" i="52"/>
  <c r="H32" i="52"/>
  <c r="K31" i="52"/>
  <c r="H31" i="52"/>
  <c r="K30" i="52"/>
  <c r="H30" i="52"/>
  <c r="K29" i="52"/>
  <c r="H29" i="52"/>
  <c r="K28" i="52"/>
  <c r="H28" i="52"/>
  <c r="K27" i="52"/>
  <c r="H27" i="52"/>
  <c r="K26" i="52"/>
  <c r="H26" i="52"/>
  <c r="K25" i="52"/>
  <c r="H25" i="52"/>
  <c r="K24" i="52"/>
  <c r="H24" i="52"/>
  <c r="K23" i="52"/>
  <c r="H23" i="52"/>
  <c r="K22" i="52"/>
  <c r="H22" i="52"/>
  <c r="K21" i="52"/>
  <c r="H21" i="52"/>
  <c r="K20" i="52"/>
  <c r="H20" i="52"/>
  <c r="K19" i="52"/>
  <c r="H19" i="52"/>
  <c r="K18" i="52"/>
  <c r="H18" i="52"/>
  <c r="K17" i="52"/>
  <c r="H17" i="52"/>
  <c r="K16" i="52"/>
  <c r="H16" i="52"/>
  <c r="K15" i="52"/>
  <c r="H15" i="52"/>
  <c r="K14" i="52"/>
  <c r="H14" i="52"/>
  <c r="K13" i="52"/>
  <c r="H13" i="52"/>
  <c r="K12" i="52"/>
  <c r="H12" i="52"/>
  <c r="H11" i="52"/>
  <c r="K10" i="52"/>
  <c r="H10" i="52"/>
  <c r="K9" i="52"/>
  <c r="H9" i="52"/>
  <c r="H8" i="52" s="1"/>
  <c r="H120" i="52" s="1"/>
  <c r="C1" i="52"/>
  <c r="K40" i="52" l="1"/>
  <c r="I191" i="53"/>
  <c r="K8" i="52"/>
  <c r="K120" i="52" s="1"/>
  <c r="E190" i="53"/>
  <c r="H61" i="53"/>
  <c r="H215" i="53" s="1"/>
  <c r="D504" i="55"/>
  <c r="H156" i="55"/>
  <c r="F504" i="55"/>
  <c r="G504" i="55"/>
  <c r="G503" i="55"/>
  <c r="H10" i="55"/>
  <c r="E61" i="53"/>
  <c r="E215" i="53" s="1"/>
  <c r="H504" i="55" l="1"/>
  <c r="F21" i="50"/>
  <c r="F20" i="50"/>
  <c r="F19" i="50"/>
  <c r="H18" i="50"/>
  <c r="F18" i="50"/>
  <c r="H17" i="50"/>
  <c r="F17" i="50"/>
  <c r="H16" i="50"/>
  <c r="F16" i="50"/>
  <c r="H15" i="50"/>
  <c r="F15" i="50"/>
  <c r="H14" i="50"/>
  <c r="F14" i="50"/>
  <c r="H13" i="50"/>
  <c r="F13" i="50"/>
  <c r="H12" i="50"/>
  <c r="F12" i="50"/>
  <c r="H11" i="50"/>
  <c r="F11" i="50"/>
  <c r="H10" i="50"/>
  <c r="F10" i="50"/>
  <c r="F22" i="50" s="1"/>
  <c r="H22" i="50" l="1"/>
  <c r="G18" i="44"/>
  <c r="F18" i="44"/>
  <c r="E18" i="44"/>
  <c r="D18" i="44"/>
  <c r="C18" i="44"/>
  <c r="C1" i="44"/>
  <c r="L58" i="39" l="1"/>
  <c r="J58" i="39"/>
  <c r="D47" i="39"/>
  <c r="D43" i="39"/>
  <c r="D39" i="39"/>
  <c r="D35" i="39"/>
  <c r="D31" i="39"/>
  <c r="D27" i="39"/>
  <c r="D19" i="39" s="1"/>
  <c r="D23" i="39"/>
  <c r="D22" i="39"/>
  <c r="D66" i="39" s="1"/>
  <c r="D21" i="39"/>
  <c r="D20" i="39"/>
  <c r="D15" i="39"/>
  <c r="D11" i="39"/>
  <c r="D7" i="39"/>
  <c r="J66" i="39" l="1"/>
  <c r="G66" i="39"/>
  <c r="E66" i="39"/>
  <c r="J65" i="39"/>
  <c r="G65" i="39"/>
  <c r="E65" i="39"/>
  <c r="J64" i="39"/>
  <c r="G64" i="39"/>
  <c r="E64" i="39"/>
  <c r="H63" i="39"/>
  <c r="G63" i="39"/>
  <c r="F63" i="39"/>
  <c r="E63" i="39"/>
  <c r="L62" i="39"/>
  <c r="J62" i="39"/>
  <c r="I62" i="39"/>
  <c r="L61" i="39"/>
  <c r="J61" i="39"/>
  <c r="I61" i="39"/>
  <c r="L60" i="39"/>
  <c r="J60" i="39"/>
  <c r="I60" i="39"/>
  <c r="L59" i="39"/>
  <c r="J59" i="39"/>
  <c r="I59" i="39"/>
  <c r="I58" i="39"/>
  <c r="L57" i="39"/>
  <c r="J57" i="39"/>
  <c r="I57" i="39"/>
  <c r="L56" i="39"/>
  <c r="J56" i="39"/>
  <c r="I56" i="39"/>
  <c r="L55" i="39"/>
  <c r="J55" i="39"/>
  <c r="I55" i="39"/>
  <c r="L54" i="39"/>
  <c r="J54" i="39"/>
  <c r="I54" i="39"/>
  <c r="L53" i="39"/>
  <c r="J53" i="39"/>
  <c r="I53" i="39"/>
  <c r="L52" i="39"/>
  <c r="J52" i="39"/>
  <c r="I52" i="39"/>
  <c r="L51" i="39"/>
  <c r="J51" i="39"/>
  <c r="I51" i="39"/>
  <c r="L50" i="39"/>
  <c r="J50" i="39"/>
  <c r="I50" i="39"/>
  <c r="L49" i="39"/>
  <c r="J49" i="39"/>
  <c r="I49" i="39"/>
  <c r="L48" i="39"/>
  <c r="J48" i="39"/>
  <c r="I48" i="39"/>
  <c r="J47" i="39"/>
  <c r="I47" i="39"/>
  <c r="L47" i="39"/>
  <c r="L46" i="39"/>
  <c r="J46" i="39"/>
  <c r="I46" i="39"/>
  <c r="L45" i="39"/>
  <c r="J45" i="39"/>
  <c r="I45" i="39"/>
  <c r="L44" i="39"/>
  <c r="J44" i="39"/>
  <c r="I44" i="39"/>
  <c r="J43" i="39"/>
  <c r="I43" i="39"/>
  <c r="L42" i="39"/>
  <c r="J42" i="39"/>
  <c r="I42" i="39"/>
  <c r="L41" i="39"/>
  <c r="J41" i="39"/>
  <c r="I41" i="39"/>
  <c r="L40" i="39"/>
  <c r="J40" i="39"/>
  <c r="I40" i="39"/>
  <c r="J39" i="39"/>
  <c r="I39" i="39"/>
  <c r="L39" i="39"/>
  <c r="L38" i="39"/>
  <c r="J38" i="39"/>
  <c r="I38" i="39"/>
  <c r="L37" i="39"/>
  <c r="J37" i="39"/>
  <c r="I37" i="39"/>
  <c r="L36" i="39"/>
  <c r="J36" i="39"/>
  <c r="I36" i="39"/>
  <c r="J35" i="39"/>
  <c r="I35" i="39"/>
  <c r="L34" i="39"/>
  <c r="J34" i="39"/>
  <c r="I34" i="39"/>
  <c r="L33" i="39"/>
  <c r="J33" i="39"/>
  <c r="I33" i="39"/>
  <c r="L32" i="39"/>
  <c r="J32" i="39"/>
  <c r="I32" i="39"/>
  <c r="J31" i="39"/>
  <c r="I31" i="39"/>
  <c r="L31" i="39"/>
  <c r="L30" i="39"/>
  <c r="J30" i="39"/>
  <c r="I30" i="39"/>
  <c r="L29" i="39"/>
  <c r="J29" i="39"/>
  <c r="I29" i="39"/>
  <c r="L28" i="39"/>
  <c r="J28" i="39"/>
  <c r="I28" i="39"/>
  <c r="J27" i="39"/>
  <c r="I27" i="39"/>
  <c r="L26" i="39"/>
  <c r="J26" i="39"/>
  <c r="I26" i="39"/>
  <c r="L25" i="39"/>
  <c r="J25" i="39"/>
  <c r="I25" i="39"/>
  <c r="L24" i="39"/>
  <c r="J24" i="39"/>
  <c r="I24" i="39"/>
  <c r="J23" i="39"/>
  <c r="I23" i="39"/>
  <c r="L23" i="39"/>
  <c r="J22" i="39"/>
  <c r="I22" i="39"/>
  <c r="J21" i="39"/>
  <c r="I21" i="39"/>
  <c r="L21" i="39"/>
  <c r="J20" i="39"/>
  <c r="I20" i="39"/>
  <c r="L20" i="39"/>
  <c r="J19" i="39"/>
  <c r="I19" i="39"/>
  <c r="L18" i="39"/>
  <c r="J18" i="39"/>
  <c r="I18" i="39"/>
  <c r="L17" i="39"/>
  <c r="J17" i="39"/>
  <c r="I17" i="39"/>
  <c r="L16" i="39"/>
  <c r="J16" i="39"/>
  <c r="I16" i="39"/>
  <c r="J15" i="39"/>
  <c r="I15" i="39"/>
  <c r="L14" i="39"/>
  <c r="J14" i="39"/>
  <c r="I14" i="39"/>
  <c r="L13" i="39"/>
  <c r="J13" i="39"/>
  <c r="I13" i="39"/>
  <c r="L12" i="39"/>
  <c r="J12" i="39"/>
  <c r="I12" i="39"/>
  <c r="J11" i="39"/>
  <c r="I11" i="39"/>
  <c r="L11" i="39"/>
  <c r="L10" i="39"/>
  <c r="J10" i="39"/>
  <c r="I10" i="39"/>
  <c r="L9" i="39"/>
  <c r="J9" i="39"/>
  <c r="I9" i="39"/>
  <c r="L8" i="39"/>
  <c r="J8" i="39"/>
  <c r="I8" i="39"/>
  <c r="J7" i="39"/>
  <c r="I7" i="39"/>
  <c r="C1" i="39"/>
  <c r="I63" i="39" l="1"/>
  <c r="I64" i="39"/>
  <c r="I65" i="39"/>
  <c r="D65" i="39"/>
  <c r="L65" i="39" s="1"/>
  <c r="I66" i="39"/>
  <c r="L66" i="39"/>
  <c r="L7" i="39"/>
  <c r="L27" i="39"/>
  <c r="L43" i="39"/>
  <c r="J63" i="39"/>
  <c r="D64" i="39"/>
  <c r="L15" i="39"/>
  <c r="L22" i="39"/>
  <c r="L35" i="39"/>
  <c r="L63" i="39" l="1"/>
  <c r="L64" i="39"/>
  <c r="L19" i="39"/>
  <c r="D8" i="35" l="1"/>
  <c r="C9" i="35"/>
  <c r="D9" i="35"/>
  <c r="D10" i="35"/>
  <c r="C11" i="35"/>
  <c r="D11" i="35"/>
  <c r="C12" i="35"/>
  <c r="D12" i="35"/>
  <c r="D13" i="35"/>
  <c r="F13" i="35"/>
  <c r="F12" i="35"/>
  <c r="F11" i="35"/>
  <c r="F10" i="35"/>
  <c r="F9" i="35"/>
  <c r="F8" i="35"/>
  <c r="I36" i="34"/>
  <c r="H36" i="34"/>
  <c r="E36" i="34"/>
  <c r="C13" i="35" s="1"/>
  <c r="B36" i="34"/>
  <c r="G35" i="34"/>
  <c r="D35" i="34"/>
  <c r="G34" i="34"/>
  <c r="D34" i="34"/>
  <c r="F33" i="34"/>
  <c r="G33" i="34" s="1"/>
  <c r="D33" i="34"/>
  <c r="G32" i="34"/>
  <c r="D32" i="34"/>
  <c r="G31" i="34"/>
  <c r="C31" i="34"/>
  <c r="D31" i="34" s="1"/>
  <c r="G30" i="34"/>
  <c r="D30" i="34"/>
  <c r="G29" i="34"/>
  <c r="D29" i="34"/>
  <c r="G28" i="34"/>
  <c r="D28" i="34"/>
  <c r="G27" i="34"/>
  <c r="D27" i="34"/>
  <c r="G26" i="34"/>
  <c r="D26" i="34"/>
  <c r="G25" i="34"/>
  <c r="D25" i="34"/>
  <c r="G24" i="34"/>
  <c r="D24" i="34"/>
  <c r="G23" i="34"/>
  <c r="D23" i="34"/>
  <c r="G22" i="34"/>
  <c r="D22" i="34"/>
  <c r="G21" i="34"/>
  <c r="D21" i="34"/>
  <c r="G20" i="34"/>
  <c r="D20" i="34"/>
  <c r="G19" i="34"/>
  <c r="D19" i="34"/>
  <c r="G18" i="34"/>
  <c r="D18" i="34"/>
  <c r="G17" i="34"/>
  <c r="D17" i="34"/>
  <c r="G16" i="34"/>
  <c r="D16" i="34"/>
  <c r="G15" i="34"/>
  <c r="D15" i="34"/>
  <c r="G14" i="34"/>
  <c r="D14" i="34"/>
  <c r="G13" i="34"/>
  <c r="D13" i="34"/>
  <c r="W23" i="33"/>
  <c r="V23" i="33"/>
  <c r="U23" i="33"/>
  <c r="T23" i="33"/>
  <c r="R23" i="33"/>
  <c r="Q23" i="33"/>
  <c r="N23" i="33"/>
  <c r="L23" i="33"/>
  <c r="I23" i="33"/>
  <c r="G23" i="33"/>
  <c r="F23" i="33"/>
  <c r="E23" i="33"/>
  <c r="D23" i="33"/>
  <c r="S22" i="33"/>
  <c r="P22" i="33"/>
  <c r="O22" i="33"/>
  <c r="K22" i="33"/>
  <c r="J22" i="33"/>
  <c r="S21" i="33"/>
  <c r="M21" i="33"/>
  <c r="P21" i="33" s="1"/>
  <c r="K21" i="33"/>
  <c r="J21" i="33"/>
  <c r="S20" i="33"/>
  <c r="K20" i="33"/>
  <c r="H20" i="33"/>
  <c r="M20" i="33" s="1"/>
  <c r="S19" i="33"/>
  <c r="P19" i="33"/>
  <c r="O19" i="33"/>
  <c r="H19" i="33"/>
  <c r="K19" i="33" s="1"/>
  <c r="S18" i="33"/>
  <c r="H18" i="33"/>
  <c r="K18" i="33" s="1"/>
  <c r="S17" i="33"/>
  <c r="H17" i="33"/>
  <c r="M17" i="33" s="1"/>
  <c r="S16" i="33"/>
  <c r="P16" i="33"/>
  <c r="O16" i="33"/>
  <c r="K16" i="33"/>
  <c r="J16" i="33"/>
  <c r="S15" i="33"/>
  <c r="H15" i="33"/>
  <c r="M15" i="33" s="1"/>
  <c r="S14" i="33"/>
  <c r="M14" i="33"/>
  <c r="P14" i="33" s="1"/>
  <c r="K14" i="33"/>
  <c r="J14" i="33"/>
  <c r="S13" i="33"/>
  <c r="H13" i="33"/>
  <c r="K13" i="33" s="1"/>
  <c r="S12" i="33"/>
  <c r="H12" i="33"/>
  <c r="M12" i="33" s="1"/>
  <c r="S11" i="33"/>
  <c r="H11" i="33"/>
  <c r="M11" i="33" s="1"/>
  <c r="S10" i="33"/>
  <c r="O10" i="33"/>
  <c r="M10" i="33"/>
  <c r="P10" i="33" s="1"/>
  <c r="K10" i="33"/>
  <c r="J10" i="33"/>
  <c r="S9" i="33"/>
  <c r="M9" i="33"/>
  <c r="P9" i="33" s="1"/>
  <c r="K9" i="33"/>
  <c r="J9" i="33"/>
  <c r="S8" i="33"/>
  <c r="H8" i="33"/>
  <c r="M8" i="33" s="1"/>
  <c r="R19" i="32"/>
  <c r="Q19" i="32"/>
  <c r="P19" i="32"/>
  <c r="N19" i="32"/>
  <c r="M19" i="32"/>
  <c r="J19" i="32"/>
  <c r="G19" i="32"/>
  <c r="F19" i="32"/>
  <c r="E19" i="32"/>
  <c r="D19" i="32"/>
  <c r="C19" i="32"/>
  <c r="B19" i="32"/>
  <c r="O18" i="32"/>
  <c r="K18" i="32"/>
  <c r="L18" i="32" s="1"/>
  <c r="I18" i="32"/>
  <c r="O17" i="32"/>
  <c r="K17" i="32"/>
  <c r="L17" i="32" s="1"/>
  <c r="I17" i="32"/>
  <c r="O16" i="32"/>
  <c r="H16" i="32"/>
  <c r="I16" i="32" s="1"/>
  <c r="O15" i="32"/>
  <c r="K15" i="32"/>
  <c r="L15" i="32" s="1"/>
  <c r="I15" i="32"/>
  <c r="O14" i="32"/>
  <c r="K14" i="32"/>
  <c r="L14" i="32" s="1"/>
  <c r="I14" i="32"/>
  <c r="O13" i="32"/>
  <c r="H13" i="32"/>
  <c r="K13" i="32" s="1"/>
  <c r="L13" i="32" s="1"/>
  <c r="O12" i="32"/>
  <c r="H12" i="32"/>
  <c r="K12" i="32" s="1"/>
  <c r="L12" i="32" s="1"/>
  <c r="O11" i="32"/>
  <c r="L11" i="32"/>
  <c r="I11" i="32"/>
  <c r="O10" i="32"/>
  <c r="K10" i="32"/>
  <c r="L10" i="32" s="1"/>
  <c r="I10" i="32"/>
  <c r="O9" i="32"/>
  <c r="L9" i="32"/>
  <c r="I9" i="32"/>
  <c r="O8" i="32"/>
  <c r="H8" i="32"/>
  <c r="K8" i="32" s="1"/>
  <c r="AF24" i="31"/>
  <c r="AE24" i="31"/>
  <c r="AD24" i="31"/>
  <c r="AB24" i="31"/>
  <c r="Z24" i="31"/>
  <c r="W24" i="31"/>
  <c r="R24" i="31"/>
  <c r="C10" i="35" s="1"/>
  <c r="K10" i="35" s="1"/>
  <c r="O24" i="31"/>
  <c r="K24" i="31"/>
  <c r="J24" i="31"/>
  <c r="I24" i="31"/>
  <c r="G24" i="31"/>
  <c r="F24" i="31"/>
  <c r="C24" i="31"/>
  <c r="B24" i="31"/>
  <c r="AC23" i="31"/>
  <c r="X23" i="31"/>
  <c r="Y23" i="31" s="1"/>
  <c r="P23" i="31"/>
  <c r="Q23" i="31" s="1"/>
  <c r="AC22" i="31"/>
  <c r="X22" i="31"/>
  <c r="Y22" i="31" s="1"/>
  <c r="P22" i="31"/>
  <c r="Q22" i="31" s="1"/>
  <c r="H22" i="31"/>
  <c r="D22" i="31" s="1"/>
  <c r="AC21" i="31"/>
  <c r="U21" i="31"/>
  <c r="X21" i="31" s="1"/>
  <c r="Y21" i="31" s="1"/>
  <c r="N21" i="31"/>
  <c r="P21" i="31" s="1"/>
  <c r="Q21" i="31" s="1"/>
  <c r="H21" i="31"/>
  <c r="D21" i="31" s="1"/>
  <c r="AC20" i="31"/>
  <c r="U20" i="31"/>
  <c r="X20" i="31" s="1"/>
  <c r="Y20" i="31" s="1"/>
  <c r="N20" i="31"/>
  <c r="P20" i="31" s="1"/>
  <c r="Q20" i="31" s="1"/>
  <c r="H20" i="31"/>
  <c r="D20" i="31" s="1"/>
  <c r="AC19" i="31"/>
  <c r="U19" i="31"/>
  <c r="X19" i="31" s="1"/>
  <c r="Y19" i="31" s="1"/>
  <c r="N19" i="31"/>
  <c r="P19" i="31" s="1"/>
  <c r="Q19" i="31" s="1"/>
  <c r="H19" i="31"/>
  <c r="D19" i="31" s="1"/>
  <c r="AC18" i="31"/>
  <c r="U18" i="31"/>
  <c r="T18" i="31"/>
  <c r="S18" i="31"/>
  <c r="N18" i="31"/>
  <c r="M18" i="31"/>
  <c r="H18" i="31"/>
  <c r="D18" i="31" s="1"/>
  <c r="AC17" i="31"/>
  <c r="V17" i="31"/>
  <c r="U17" i="31"/>
  <c r="T17" i="31"/>
  <c r="S17" i="31"/>
  <c r="N17" i="31"/>
  <c r="M17" i="31"/>
  <c r="L17" i="31"/>
  <c r="H17" i="31"/>
  <c r="D17" i="31" s="1"/>
  <c r="AA16" i="31"/>
  <c r="AC16" i="31" s="1"/>
  <c r="V16" i="31"/>
  <c r="U16" i="31"/>
  <c r="T16" i="31"/>
  <c r="S16" i="31"/>
  <c r="N16" i="31"/>
  <c r="M16" i="31"/>
  <c r="L16" i="31"/>
  <c r="H16" i="31"/>
  <c r="D16" i="31" s="1"/>
  <c r="AC15" i="31"/>
  <c r="V15" i="31"/>
  <c r="U15" i="31"/>
  <c r="T15" i="31"/>
  <c r="S15" i="31"/>
  <c r="N15" i="31"/>
  <c r="M15" i="31"/>
  <c r="L15" i="31"/>
  <c r="H15" i="31"/>
  <c r="D15" i="31" s="1"/>
  <c r="AC14" i="31"/>
  <c r="V14" i="31"/>
  <c r="U14" i="31"/>
  <c r="T14" i="31"/>
  <c r="S14" i="31"/>
  <c r="N14" i="31"/>
  <c r="M14" i="31"/>
  <c r="L14" i="31"/>
  <c r="H14" i="31"/>
  <c r="D14" i="31" s="1"/>
  <c r="AA13" i="31"/>
  <c r="AC13" i="31" s="1"/>
  <c r="V13" i="31"/>
  <c r="U13" i="31"/>
  <c r="T13" i="31"/>
  <c r="S13" i="31"/>
  <c r="N13" i="31"/>
  <c r="M13" i="31"/>
  <c r="L13" i="31"/>
  <c r="H13" i="31"/>
  <c r="D13" i="31" s="1"/>
  <c r="AA12" i="31"/>
  <c r="AC12" i="31" s="1"/>
  <c r="V12" i="31"/>
  <c r="U12" i="31"/>
  <c r="T12" i="31"/>
  <c r="S12" i="31"/>
  <c r="N12" i="31"/>
  <c r="M12" i="31"/>
  <c r="L12" i="31"/>
  <c r="AA11" i="31"/>
  <c r="U11" i="31"/>
  <c r="S11" i="31"/>
  <c r="N11" i="31"/>
  <c r="L11" i="31"/>
  <c r="H11" i="31"/>
  <c r="AC10" i="31"/>
  <c r="V10" i="31"/>
  <c r="U10" i="31"/>
  <c r="T10" i="31"/>
  <c r="S10" i="31"/>
  <c r="N10" i="31"/>
  <c r="M10" i="31"/>
  <c r="L10" i="31"/>
  <c r="H10" i="31"/>
  <c r="D10" i="31" s="1"/>
  <c r="AC9" i="31"/>
  <c r="X9" i="31"/>
  <c r="Y9" i="31" s="1"/>
  <c r="P9" i="31"/>
  <c r="Q9" i="31" s="1"/>
  <c r="H9" i="31"/>
  <c r="D9" i="31" s="1"/>
  <c r="O19" i="32" l="1"/>
  <c r="P11" i="31"/>
  <c r="Q11" i="31" s="1"/>
  <c r="J20" i="33"/>
  <c r="P15" i="31"/>
  <c r="Q15" i="31" s="1"/>
  <c r="P16" i="31"/>
  <c r="Q16" i="31" s="1"/>
  <c r="K16" i="32"/>
  <c r="L16" i="32" s="1"/>
  <c r="M13" i="33"/>
  <c r="P13" i="33" s="1"/>
  <c r="M18" i="33"/>
  <c r="P18" i="33" s="1"/>
  <c r="X12" i="31"/>
  <c r="Y12" i="31" s="1"/>
  <c r="T24" i="31"/>
  <c r="V11" i="31"/>
  <c r="X11" i="31" s="1"/>
  <c r="Y11" i="31" s="1"/>
  <c r="D11" i="31"/>
  <c r="X14" i="31"/>
  <c r="Y14" i="31" s="1"/>
  <c r="C8" i="35"/>
  <c r="K8" i="35" s="1"/>
  <c r="P14" i="31"/>
  <c r="Q14" i="31" s="1"/>
  <c r="P18" i="31"/>
  <c r="Q18" i="31" s="1"/>
  <c r="X16" i="31"/>
  <c r="Y16" i="31" s="1"/>
  <c r="AA24" i="31"/>
  <c r="AC24" i="31" s="1"/>
  <c r="L24" i="31"/>
  <c r="H24" i="31"/>
  <c r="D24" i="31" s="1"/>
  <c r="F14" i="35"/>
  <c r="AC11" i="31"/>
  <c r="P12" i="31"/>
  <c r="Q12" i="31" s="1"/>
  <c r="P13" i="31"/>
  <c r="Q13" i="31" s="1"/>
  <c r="O14" i="33"/>
  <c r="J15" i="33"/>
  <c r="O21" i="33"/>
  <c r="V24" i="31"/>
  <c r="N24" i="31"/>
  <c r="X13" i="31"/>
  <c r="Y13" i="31" s="1"/>
  <c r="U24" i="31"/>
  <c r="X15" i="31"/>
  <c r="Y15" i="31" s="1"/>
  <c r="X17" i="31"/>
  <c r="Y17" i="31" s="1"/>
  <c r="X18" i="31"/>
  <c r="Y18" i="31" s="1"/>
  <c r="S23" i="33"/>
  <c r="O9" i="33"/>
  <c r="J12" i="33"/>
  <c r="J13" i="33"/>
  <c r="K15" i="33"/>
  <c r="J17" i="33"/>
  <c r="J18" i="33"/>
  <c r="E10" i="35"/>
  <c r="X10" i="31"/>
  <c r="Y10" i="31" s="1"/>
  <c r="P17" i="31"/>
  <c r="Q17" i="31" s="1"/>
  <c r="J11" i="33"/>
  <c r="K12" i="33"/>
  <c r="K17" i="33"/>
  <c r="E13" i="35"/>
  <c r="E9" i="35"/>
  <c r="G10" i="35"/>
  <c r="E11" i="35"/>
  <c r="E12" i="35"/>
  <c r="K12" i="35"/>
  <c r="D14" i="35"/>
  <c r="C14" i="35"/>
  <c r="K14" i="35" s="1"/>
  <c r="E8" i="35"/>
  <c r="G11" i="35"/>
  <c r="K9" i="35"/>
  <c r="K11" i="35"/>
  <c r="K13" i="35"/>
  <c r="G9" i="35"/>
  <c r="G13" i="35"/>
  <c r="G8" i="35"/>
  <c r="G12" i="35"/>
  <c r="F36" i="34"/>
  <c r="G36" i="34" s="1"/>
  <c r="C36" i="34"/>
  <c r="D36" i="34" s="1"/>
  <c r="O8" i="33"/>
  <c r="M23" i="33"/>
  <c r="P8" i="33"/>
  <c r="P17" i="33"/>
  <c r="O17" i="33"/>
  <c r="O11" i="33"/>
  <c r="P11" i="33"/>
  <c r="P20" i="33"/>
  <c r="O20" i="33"/>
  <c r="P12" i="33"/>
  <c r="O12" i="33"/>
  <c r="P15" i="33"/>
  <c r="O15" i="33"/>
  <c r="J8" i="33"/>
  <c r="K11" i="33"/>
  <c r="O13" i="33"/>
  <c r="J19" i="33"/>
  <c r="H23" i="33"/>
  <c r="K8" i="33"/>
  <c r="L8" i="32"/>
  <c r="L19" i="32" s="1"/>
  <c r="K19" i="32"/>
  <c r="I12" i="32"/>
  <c r="H19" i="32"/>
  <c r="I8" i="32"/>
  <c r="I13" i="32"/>
  <c r="M24" i="31"/>
  <c r="S24" i="31"/>
  <c r="P10" i="31"/>
  <c r="Q10" i="31" s="1"/>
  <c r="O18" i="33" l="1"/>
  <c r="P24" i="31"/>
  <c r="Q24" i="31" s="1"/>
  <c r="X24" i="31"/>
  <c r="Y24" i="31" s="1"/>
  <c r="E14" i="35"/>
  <c r="K23" i="33"/>
  <c r="G14" i="35"/>
  <c r="P23" i="33"/>
  <c r="J23" i="33"/>
  <c r="O23" i="33"/>
  <c r="I19" i="32"/>
  <c r="C17" i="29" l="1"/>
  <c r="D15" i="29"/>
  <c r="D17" i="29" s="1"/>
  <c r="C15" i="29"/>
  <c r="C1" i="29"/>
  <c r="B8" i="9" l="1"/>
  <c r="C1" i="9"/>
  <c r="C20" i="8"/>
  <c r="C1" i="8"/>
  <c r="G18" i="7"/>
  <c r="F18" i="7"/>
  <c r="I69" i="39" s="1"/>
  <c r="E18" i="7"/>
  <c r="D18" i="7"/>
  <c r="C18" i="7"/>
  <c r="C1" i="7"/>
  <c r="G75" i="39" l="1"/>
  <c r="I73" i="39"/>
  <c r="K73" i="3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tc={F649748D-CB38-48D1-AFEC-52E1F1A651C7}</author>
    <author>tc={DEBBCC0D-758D-4AAC-9CAD-4E18DAABC465}</author>
  </authors>
  <commentList>
    <comment ref="E43" authorId="0" shapeId="0" xr:uid="{F649748D-CB38-48D1-AFEC-52E1F1A651C7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NEFROLOGIJA PREGLEDI</t>
        </r>
      </text>
    </comment>
    <comment ref="G43" authorId="1" shapeId="0" xr:uid="{DEBBCC0D-758D-4AAC-9CAD-4E18DAABC465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UROLOGIJA + NEFROLOGIJA PREGLEDI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tc={9B68A0A1-8D1E-416B-8F99-0BEF3BF9F378}</author>
    <author>tc={5D7DDA6A-BF7B-4BDE-AAB9-B6A7B9495668}</author>
  </authors>
  <commentList>
    <comment ref="E43" authorId="0" shapeId="0" xr:uid="{9B68A0A1-8D1E-416B-8F99-0BEF3BF9F378}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SPEC PREGLEDI NEFROLOGUIJA AMB
Reply:
SPEC PREGLEDI NEFROLOGIJA AMB
</t>
        </r>
      </text>
    </comment>
    <comment ref="G43" authorId="1" shapeId="0" xr:uid="{5D7DDA6A-BF7B-4BDE-AAB9-B6A7B9495668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UROLOGIJA + NEFROLOGIJA PREGLEDI</t>
        </r>
      </text>
    </comment>
  </commentList>
</comments>
</file>

<file path=xl/sharedStrings.xml><?xml version="1.0" encoding="utf-8"?>
<sst xmlns="http://schemas.openxmlformats.org/spreadsheetml/2006/main" count="16618" uniqueCount="7736">
  <si>
    <t>Назив здравствене установе</t>
  </si>
  <si>
    <t>Матични број здравствене установе</t>
  </si>
  <si>
    <t>Датум</t>
  </si>
  <si>
    <t>Дијагностички сродне групе (ДСГ)</t>
  </si>
  <si>
    <t>Организациона једицина</t>
  </si>
  <si>
    <t>Табела 12</t>
  </si>
  <si>
    <t>ДСГ шифра</t>
  </si>
  <si>
    <t>Назив дијагностички сродне групе</t>
  </si>
  <si>
    <t>%</t>
  </si>
  <si>
    <t>УКУПНО ДСГ Група</t>
  </si>
  <si>
    <t>Некласификоване главне дијагностичке категорије</t>
  </si>
  <si>
    <t>A01Z</t>
  </si>
  <si>
    <t>Трансплантација јетре</t>
  </si>
  <si>
    <t>A03Z</t>
  </si>
  <si>
    <t>Трансплантација плућа или срца</t>
  </si>
  <si>
    <t>A05Z</t>
  </si>
  <si>
    <t>Транспалнтација срца</t>
  </si>
  <si>
    <t>A06A</t>
  </si>
  <si>
    <t>Трахеостомија са вентилаторном подршком &gt;95 сати, са врло тешким КК</t>
  </si>
  <si>
    <t>A06B</t>
  </si>
  <si>
    <t>Трахеостомија са вентилаторном подршком &gt;95 сати, без врло тешких КК или Трахеостомија/вентилација &gt;95 сати са врло тешким КК</t>
  </si>
  <si>
    <t>A06C</t>
  </si>
  <si>
    <t>Вентилаторна подршка &gt;95 сати без врло тешких КК</t>
  </si>
  <si>
    <t>A06D</t>
  </si>
  <si>
    <t>Трахеостомија, без врло тешких КК</t>
  </si>
  <si>
    <t>A07Z</t>
  </si>
  <si>
    <t>Алогена трансплантација коштане сржи</t>
  </si>
  <si>
    <t>A08A</t>
  </si>
  <si>
    <t>Аутогена трансплантација коштане сржи, са врло тешким КК</t>
  </si>
  <si>
    <t>A08B</t>
  </si>
  <si>
    <t>Аутогена трансплантација коштане сржи, без врло тешких КК</t>
  </si>
  <si>
    <t>A09A</t>
  </si>
  <si>
    <t>Трансплантација бубрега и панкреаса, са врло тешким КК</t>
  </si>
  <si>
    <t>A09B</t>
  </si>
  <si>
    <t>Трансплантација бубрега, искључујући трансплантацију панкреаса, без врло тешких КК</t>
  </si>
  <si>
    <t>A10Z</t>
  </si>
  <si>
    <t>Уградња вештачке потпоре у комору</t>
  </si>
  <si>
    <t>A11A</t>
  </si>
  <si>
    <t>Уградња спиналног апарата за инфузију, са врло тешким КК</t>
  </si>
  <si>
    <t>A11B</t>
  </si>
  <si>
    <t>Уградња спиналног апарата за инфузију, без врло тешких КК</t>
  </si>
  <si>
    <t>A12Z</t>
  </si>
  <si>
    <t>Уградња уређаја за неуростимулацију</t>
  </si>
  <si>
    <t>A40Z</t>
  </si>
  <si>
    <t>Екстракорпорална мембранска оксигенација (EKMO) без операције срца</t>
  </si>
  <si>
    <t>Болести и поремећаји нервног система</t>
  </si>
  <si>
    <t>B01A</t>
  </si>
  <si>
    <t>Ревизија вентрикуларног шанта, са врло тешким или тешким КК</t>
  </si>
  <si>
    <t>B01B</t>
  </si>
  <si>
    <t>Ревизија вентрикуларног шанта, без врло тешких и тешких КК</t>
  </si>
  <si>
    <t>B02A</t>
  </si>
  <si>
    <t>Краниотомија, са врло тешким КК</t>
  </si>
  <si>
    <t>B02B</t>
  </si>
  <si>
    <t>Краниотомија, са умерено тешким КК</t>
  </si>
  <si>
    <t>B02C</t>
  </si>
  <si>
    <t>Краниотомија без КК</t>
  </si>
  <si>
    <t>B03A</t>
  </si>
  <si>
    <t>Процедуре на кичменом стубу (спиналне процедуре), са врло тешким и тешким КК</t>
  </si>
  <si>
    <t>B03B</t>
  </si>
  <si>
    <t>Процедуре на кичменом стубу (спиналне процедуре), без врло тешких или тешких КК</t>
  </si>
  <si>
    <t>B04A</t>
  </si>
  <si>
    <t>Екстракранијалне процедуре на крвним судовима, са врло тешким или тешким КК</t>
  </si>
  <si>
    <t>B04B</t>
  </si>
  <si>
    <t>Екстракранијалне процедуре на крвним судовима, без врло тешких или тешких КК</t>
  </si>
  <si>
    <t>B05Z</t>
  </si>
  <si>
    <r>
      <t>Хируршки захват на карпалном тунелу (декомпресија</t>
    </r>
    <r>
      <rPr>
        <i/>
        <sz val="10"/>
        <rFont val="Arial Narrow"/>
        <family val="2"/>
        <charset val="238"/>
      </rPr>
      <t xml:space="preserve"> n.medianus-a</t>
    </r>
    <r>
      <rPr>
        <sz val="10"/>
        <rFont val="Arial Narrow"/>
        <family val="2"/>
        <charset val="238"/>
      </rPr>
      <t>)</t>
    </r>
  </si>
  <si>
    <t>B06A</t>
  </si>
  <si>
    <t>Процедуре код церебралне парализе, мишићне дистрофије, неуропатије, са врло тешким или тешким КК</t>
  </si>
  <si>
    <t>B06B</t>
  </si>
  <si>
    <t>Процедуре код церебралне парализе, мишићне дистрофије, неуропатије, без врло тешких или тешких КК</t>
  </si>
  <si>
    <t>B07A</t>
  </si>
  <si>
    <t>Процедуре на периферним и кранијалним нервима као и друге процедуре на нервом систему са КК</t>
  </si>
  <si>
    <t>B07B</t>
  </si>
  <si>
    <t>Процедуре на периферним и кранијалним нервима као и друге процедуре на нервом систему без КК</t>
  </si>
  <si>
    <t>B40Z</t>
  </si>
  <si>
    <t>Плазмафереза и неуролошке болести</t>
  </si>
  <si>
    <t>B41Z</t>
  </si>
  <si>
    <t>Телеметријски ЕЕГ мониторинг</t>
  </si>
  <si>
    <t>B42A</t>
  </si>
  <si>
    <t>Дијагностички поступак на нервном систему са вентилаторном подршком, са врло тешким КК</t>
  </si>
  <si>
    <t>B42B</t>
  </si>
  <si>
    <t>Дијагностички поступак на нервном систему са вентилаторном подршком, без врло тешких КК</t>
  </si>
  <si>
    <t>B60A</t>
  </si>
  <si>
    <t>Установљена параплегија,квадриплегија са или без оперативног поступка са врло тешким КК</t>
  </si>
  <si>
    <t>B60B</t>
  </si>
  <si>
    <t>Установљена параплегија,квадриплегија са или без оперативног поступка без врло тешких КК</t>
  </si>
  <si>
    <t>B61A</t>
  </si>
  <si>
    <t>Стања кичмене мождине са или без оперативног поступка са врло тешким и тешким КК</t>
  </si>
  <si>
    <t>B61B</t>
  </si>
  <si>
    <t>Стања кичмене мождине са или без оперативног поступка без врло тешких и тешких КК</t>
  </si>
  <si>
    <t>B62Z</t>
  </si>
  <si>
    <t>Пријем због аферезе</t>
  </si>
  <si>
    <t>B63Z</t>
  </si>
  <si>
    <t>Деменција и остале хроничне сметње мождане функције</t>
  </si>
  <si>
    <t>B64A</t>
  </si>
  <si>
    <t>Делиријум са врло тешким КК</t>
  </si>
  <si>
    <t>B64B</t>
  </si>
  <si>
    <t>Делиријум безврло тешких КК</t>
  </si>
  <si>
    <t>B65Z</t>
  </si>
  <si>
    <t>Церебрална парализа</t>
  </si>
  <si>
    <t>B66A</t>
  </si>
  <si>
    <t>Неоплазма нервог система са врло тешким или тешким КК</t>
  </si>
  <si>
    <t>B66B</t>
  </si>
  <si>
    <t>Неоплазма нервог система без врло тешких или тешких КК</t>
  </si>
  <si>
    <t>B67A</t>
  </si>
  <si>
    <t>Дегенеративни поремећаји нервног система, са врло тешким или тешким КК</t>
  </si>
  <si>
    <t>B67B</t>
  </si>
  <si>
    <t>Дегенеративни поремећаји нервног система без КК, старост  &gt; 59 година, без врло тешких или тешких КК</t>
  </si>
  <si>
    <t>B67C</t>
  </si>
  <si>
    <t>Дегенеративни поремећаји нервног система без КК, старост  &lt; 60 година, без врло тешких или тешких КК</t>
  </si>
  <si>
    <t>B68A</t>
  </si>
  <si>
    <t>Мултипла склероза и церебрална атаксија, са КК</t>
  </si>
  <si>
    <t>B68B</t>
  </si>
  <si>
    <t>Мултипла склероза и церебрална атаксија, без КК</t>
  </si>
  <si>
    <t>B69A</t>
  </si>
  <si>
    <t>ТИА и прецеребрална оклузија, са врло тешким или тешким КК</t>
  </si>
  <si>
    <t>B69B</t>
  </si>
  <si>
    <t>ТИА и прецеребрална оклузија, без врло тешких или тешких КК</t>
  </si>
  <si>
    <t>B70A</t>
  </si>
  <si>
    <t>Мождани удар (шлог), са врло тешким КК</t>
  </si>
  <si>
    <t>B70B</t>
  </si>
  <si>
    <t>Мождани удар (шлог), са тешким КК</t>
  </si>
  <si>
    <t>B70C</t>
  </si>
  <si>
    <t>Мождани удар (шлог), без врло тешких или тешких КК</t>
  </si>
  <si>
    <t>B70D</t>
  </si>
  <si>
    <t>Мождани удар, смртни исход или трансфер (премештај у другу болницу), &lt; 5 дана</t>
  </si>
  <si>
    <t>B71A</t>
  </si>
  <si>
    <t>Поремећај кранијалних и периферних нерава са КК</t>
  </si>
  <si>
    <t>B71B</t>
  </si>
  <si>
    <t>B72A</t>
  </si>
  <si>
    <t>Инфекције нервног система које искључују вирусни менингитис, са врло тешким или тешким КК</t>
  </si>
  <si>
    <t>B72B</t>
  </si>
  <si>
    <t>Инфекције нервног система које искључују вирусни менингитис, без врло тешких или тешких КК</t>
  </si>
  <si>
    <t>B73Z</t>
  </si>
  <si>
    <t>Вирусни менингитис</t>
  </si>
  <si>
    <t>B74A</t>
  </si>
  <si>
    <t>Нетрауматски ступор и кома, са врло тешким КК</t>
  </si>
  <si>
    <t>B74B</t>
  </si>
  <si>
    <t>Нетрауматски ступор и кома, без врло тешких КК</t>
  </si>
  <si>
    <t>B75Z</t>
  </si>
  <si>
    <t>Фебрилне конвулзије</t>
  </si>
  <si>
    <t>B76A</t>
  </si>
  <si>
    <t>Напад (неуролошки), са врло тешким или тешким КК</t>
  </si>
  <si>
    <t>B76B</t>
  </si>
  <si>
    <t>Напад (неуролошки), без врло тешких или тешких КК</t>
  </si>
  <si>
    <t>B77Z</t>
  </si>
  <si>
    <t>Главобоља</t>
  </si>
  <si>
    <t>B78A</t>
  </si>
  <si>
    <t>Интракранијална повреда, са врло тешким или тешким КК</t>
  </si>
  <si>
    <t>B78B</t>
  </si>
  <si>
    <t>Интракранијална повреда, без врло тешких или тешких КК</t>
  </si>
  <si>
    <t>B79A</t>
  </si>
  <si>
    <t>Прелом лобање, са врло тешким или тешким КК</t>
  </si>
  <si>
    <t>B79B</t>
  </si>
  <si>
    <t>Прелом лобање, без врло тешких или тешких КК</t>
  </si>
  <si>
    <t>B80Z</t>
  </si>
  <si>
    <t>Остале повреде главе</t>
  </si>
  <si>
    <t>B81A</t>
  </si>
  <si>
    <t>Остали поремећаји нервног система, са врло тешким или тешким КК</t>
  </si>
  <si>
    <t>B81B</t>
  </si>
  <si>
    <t>Остали поремећаји нервног система, без врло тешких или тешких КК</t>
  </si>
  <si>
    <t>B82A</t>
  </si>
  <si>
    <t>Хронична и неспецифична параплегија/квадриплегија са или без оперативног поступка, са врло тешким КК</t>
  </si>
  <si>
    <t>B82B</t>
  </si>
  <si>
    <t>Хронична и неспецифична параплегија/квадриплегија са или без оперативног поступка, са тешким КК</t>
  </si>
  <si>
    <t>B82C</t>
  </si>
  <si>
    <t>Хронична и неспецифична параплегија/квадриплегија са или без оперативног поступка, без врло тешких/тешких КК</t>
  </si>
  <si>
    <t>Болести и поремећаји ока</t>
  </si>
  <si>
    <t>C01Z</t>
  </si>
  <si>
    <t>Процедуре код пенетрантне повреде ока</t>
  </si>
  <si>
    <t>C02Z</t>
  </si>
  <si>
    <t>Енуклеација и процедуре на орбити</t>
  </si>
  <si>
    <t>C03Z</t>
  </si>
  <si>
    <t>Процедуре на ретини (мрежњачи)</t>
  </si>
  <si>
    <t>C04Z</t>
  </si>
  <si>
    <t>Велике процедуре на корнеи (рожњачи), склери (беоњачи) и конјуктиви (вежњачи)</t>
  </si>
  <si>
    <t>C05Z</t>
  </si>
  <si>
    <t>Дакриоцисториностомија</t>
  </si>
  <si>
    <t>C10Z</t>
  </si>
  <si>
    <t>Процедуре код страбизма</t>
  </si>
  <si>
    <t>C11Z</t>
  </si>
  <si>
    <t>Процедуре на очном капку</t>
  </si>
  <si>
    <t>C12Z</t>
  </si>
  <si>
    <t>Остале процедуре на а корнеи (рожњачи), склери (беоњачи) и конјуктиви (вежњачи)</t>
  </si>
  <si>
    <t>C13Z</t>
  </si>
  <si>
    <t>Процедуре на сузном апарату</t>
  </si>
  <si>
    <t>C14Z</t>
  </si>
  <si>
    <t>Остале процедуре на оку</t>
  </si>
  <si>
    <t>C15A</t>
  </si>
  <si>
    <t>Глауком или сложене процедуре код катаракте</t>
  </si>
  <si>
    <t>C15B</t>
  </si>
  <si>
    <t>Глауком или сложене процедуре код катаракте, истог дана</t>
  </si>
  <si>
    <t>C16Z</t>
  </si>
  <si>
    <t>Процедуре на сочиву</t>
  </si>
  <si>
    <t>C60A</t>
  </si>
  <si>
    <t>Акутне и велике инфекције ока, са врло тешким или тешким КК</t>
  </si>
  <si>
    <t>C60B</t>
  </si>
  <si>
    <t>Акутне и велике инфекције ока, без врло тешких или тешких КК</t>
  </si>
  <si>
    <t>C61A</t>
  </si>
  <si>
    <t>Неуролошки и васкуларни поремећаји ока, са врло тешким КК</t>
  </si>
  <si>
    <t>C61B</t>
  </si>
  <si>
    <t>Неуролошки и васкуларни поремећаји ока, без врло тешких КК</t>
  </si>
  <si>
    <t>C62Z</t>
  </si>
  <si>
    <t>Хифема и медицински обрађена траума ока</t>
  </si>
  <si>
    <t>C63Z</t>
  </si>
  <si>
    <t>Остали поремећаји ока</t>
  </si>
  <si>
    <t>Болести и поремећају ува, носа, уста и грла</t>
  </si>
  <si>
    <t>D01Z</t>
  </si>
  <si>
    <t xml:space="preserve">Кохлеарни имплант </t>
  </si>
  <si>
    <t>D02A</t>
  </si>
  <si>
    <t>Процедуре на глави и врату, са врло тешким или тешким КК</t>
  </si>
  <si>
    <t>D02B</t>
  </si>
  <si>
    <t>Процедуре на глави и врату, са малигнитетом или умереним КК</t>
  </si>
  <si>
    <t>D02C</t>
  </si>
  <si>
    <t>Процедуре на глави и врату, без малигнитета или КК</t>
  </si>
  <si>
    <t>D03Z</t>
  </si>
  <si>
    <t>Хируршка репарација расцепа усне или непца</t>
  </si>
  <si>
    <t>D04A</t>
  </si>
  <si>
    <t>Операција максиле, са КК</t>
  </si>
  <si>
    <t>D04B</t>
  </si>
  <si>
    <t>Операција максиле, без КК</t>
  </si>
  <si>
    <t>D05Z</t>
  </si>
  <si>
    <t>Процедуре на паротидној жлезди</t>
  </si>
  <si>
    <t>D06Z</t>
  </si>
  <si>
    <t>Процедуре на параназалним синусима и мастоидном наставку и сложене процедуре на средњем уху</t>
  </si>
  <si>
    <t>D09Z</t>
  </si>
  <si>
    <t>Разне процедуре на уху, грлу, носу и усној дупљи</t>
  </si>
  <si>
    <t>D10Z</t>
  </si>
  <si>
    <t>Процедуре на носу</t>
  </si>
  <si>
    <t>D11Z</t>
  </si>
  <si>
    <t>Тонзилектомија, Аденоидектомија</t>
  </si>
  <si>
    <t>D12Z</t>
  </si>
  <si>
    <t>Остале процедуре на уху, грлу, носу и усној дупљи</t>
  </si>
  <si>
    <t>D13Z</t>
  </si>
  <si>
    <t xml:space="preserve">Миринготомија и инсерција тубуса </t>
  </si>
  <si>
    <t>D14Z</t>
  </si>
  <si>
    <t>Процедуре у усној дупљи и пљувачним жлездама</t>
  </si>
  <si>
    <t>D15Z</t>
  </si>
  <si>
    <t>Процедуре на мастоидном наставку</t>
  </si>
  <si>
    <t>D40Z</t>
  </si>
  <si>
    <t xml:space="preserve">Вађење и поправка зуба </t>
  </si>
  <si>
    <t>D60A</t>
  </si>
  <si>
    <t>Малигнитет уха, грла, носа и усне дупље, са врло тешким или тешким КК</t>
  </si>
  <si>
    <t>D60B</t>
  </si>
  <si>
    <t>Малигнитет уха, грла, носа и усне дупље, без врло тешких или тешких КК</t>
  </si>
  <si>
    <t>D61Z</t>
  </si>
  <si>
    <t>Губитак равнотеже</t>
  </si>
  <si>
    <t>D62Z</t>
  </si>
  <si>
    <t xml:space="preserve">Крварење из носа (епистакса) </t>
  </si>
  <si>
    <t>D63Z</t>
  </si>
  <si>
    <t>Запаљење средњег ува и инфекција горњег респираторног тракта</t>
  </si>
  <si>
    <t>D64Z</t>
  </si>
  <si>
    <t>Ларинготрахеитис и епиглотитис</t>
  </si>
  <si>
    <t>D65Z</t>
  </si>
  <si>
    <t>Траума и деформитети носа</t>
  </si>
  <si>
    <t>D66A</t>
  </si>
  <si>
    <t>Остале дијагнозе код уха, грла, носа и усне дупље, са КК</t>
  </si>
  <si>
    <t>D66B</t>
  </si>
  <si>
    <t>Остале дијагнозе код уха, грла, носа и усне дупље, без КК</t>
  </si>
  <si>
    <t>D67A</t>
  </si>
  <si>
    <t xml:space="preserve">Болести уста и зуба, које искључују вађење и поправку зуба </t>
  </si>
  <si>
    <t>D67B</t>
  </si>
  <si>
    <t>Болести уста и зуба, које искључују вађење зуба  и поправку зуба, истог дана</t>
  </si>
  <si>
    <t>Болести и поремећаји респираторног система</t>
  </si>
  <si>
    <t>E01A</t>
  </si>
  <si>
    <t>Велике процедуре на грудном кошу, са врло тешким КК</t>
  </si>
  <si>
    <t>E01B</t>
  </si>
  <si>
    <t>Велике процедуре на грудном кошу, без врло тешких КК</t>
  </si>
  <si>
    <t>E02A</t>
  </si>
  <si>
    <t>Остали оперативни поступци на респираторном систему, са врло тешким КК</t>
  </si>
  <si>
    <t>E02B</t>
  </si>
  <si>
    <t>Остали оперативни поступци на респираторном систему, са тешким КК</t>
  </si>
  <si>
    <t>E02C</t>
  </si>
  <si>
    <t>Остали оперативни поступци на респираторном систему, без врло тешких или тешких КК</t>
  </si>
  <si>
    <t>E40A</t>
  </si>
  <si>
    <t>Болести респираторног система и механичка вентилација, са врло тешким КК</t>
  </si>
  <si>
    <t>E40B</t>
  </si>
  <si>
    <t>Болести респираторног система и механичка вентилација, без врло тешких КК</t>
  </si>
  <si>
    <t>E41Z</t>
  </si>
  <si>
    <t>Болести респираторног система и неинвазивна механичка вентилација</t>
  </si>
  <si>
    <t>E42A</t>
  </si>
  <si>
    <t>Бронхоскопија, са врло тешким КК</t>
  </si>
  <si>
    <t>E42B</t>
  </si>
  <si>
    <t>Бронхоскопија, без врло тешких КК</t>
  </si>
  <si>
    <t>E42C</t>
  </si>
  <si>
    <t>Бронхоскопија, дневна болница</t>
  </si>
  <si>
    <t>E60A</t>
  </si>
  <si>
    <t>Цистична фиброза, са врло тешким или тешким КК</t>
  </si>
  <si>
    <t>E60B</t>
  </si>
  <si>
    <t>Цистична фиброза, без врло тешких или тешких КК</t>
  </si>
  <si>
    <t>E61A</t>
  </si>
  <si>
    <t>Плућна емболија, са врло тешким или тешким КК</t>
  </si>
  <si>
    <t>E61B</t>
  </si>
  <si>
    <t>Плућна емболија, без врло тешких или тешких КК</t>
  </si>
  <si>
    <t>E62A</t>
  </si>
  <si>
    <t>Инфекције или запаљења респираторног система, са врло тешким КК</t>
  </si>
  <si>
    <t>E62B</t>
  </si>
  <si>
    <t>Инфекције или запаљења респираторног система, са тешким и умерено тешким КК</t>
  </si>
  <si>
    <t>E62C</t>
  </si>
  <si>
    <t>Инфекције или запаљења респираторног система, без КК</t>
  </si>
  <si>
    <t>E63Z</t>
  </si>
  <si>
    <t>Апнеја у сну</t>
  </si>
  <si>
    <t>E64A</t>
  </si>
  <si>
    <t>Едем плућа и респираторна инсуфицијенција, са врло тешким КК</t>
  </si>
  <si>
    <t>E64B</t>
  </si>
  <si>
    <t>Едем плућа и респираторна инсуфицијенција, без врло тешких КК</t>
  </si>
  <si>
    <t>E65A</t>
  </si>
  <si>
    <t>ХОБП, са врло тешким или тешким КК</t>
  </si>
  <si>
    <t>E65B</t>
  </si>
  <si>
    <t>ХОБП, без врло тешких или тешких КК</t>
  </si>
  <si>
    <t>E66A</t>
  </si>
  <si>
    <t>Велика траума грудног коша, са врло тешким КК</t>
  </si>
  <si>
    <t>E66B</t>
  </si>
  <si>
    <t>Велика траума грудног коша, са тешким или умереним KK</t>
  </si>
  <si>
    <t>E66C</t>
  </si>
  <si>
    <t>Велика траума грудног коша, без КК</t>
  </si>
  <si>
    <t>E67A</t>
  </si>
  <si>
    <t>Симптоми и знаци на респираторном систему, са врло тешким или тешким КК</t>
  </si>
  <si>
    <t>E67B</t>
  </si>
  <si>
    <t>Симптоми и знаци на респираторном систему, без врло тешких или тешких КК</t>
  </si>
  <si>
    <t>E68A</t>
  </si>
  <si>
    <t>Пнеумоторакс, са врло тешким КК</t>
  </si>
  <si>
    <t>E68B</t>
  </si>
  <si>
    <t>Пнеумоторакс, без врло тешких КК</t>
  </si>
  <si>
    <t>E69A</t>
  </si>
  <si>
    <t>Бронхитис и астма, са врло тешким КК</t>
  </si>
  <si>
    <t>E69B</t>
  </si>
  <si>
    <t>Бронхитис и астма, без врло тешких КК</t>
  </si>
  <si>
    <t>E70A</t>
  </si>
  <si>
    <t>Пертусис (велики кашаљ), са КК</t>
  </si>
  <si>
    <t>E70B</t>
  </si>
  <si>
    <t>Пертусис (велики кашаљ), без КК</t>
  </si>
  <si>
    <t>E71A</t>
  </si>
  <si>
    <t>Неоплазма респираторног система, са врло тешким КК</t>
  </si>
  <si>
    <t>E71B</t>
  </si>
  <si>
    <t>Неоплазма респираторног система, без КК</t>
  </si>
  <si>
    <t>E72Z</t>
  </si>
  <si>
    <t>Проблеми са дисањем који потичу из неонаталног периода</t>
  </si>
  <si>
    <t>E73A</t>
  </si>
  <si>
    <t>Плеурални излив, са врло тешким КК</t>
  </si>
  <si>
    <t>E73B</t>
  </si>
  <si>
    <t>Плеурални излив, са тешким КК</t>
  </si>
  <si>
    <t>E73C</t>
  </si>
  <si>
    <t>Плеурални излив, без врло тешких или тешких КК</t>
  </si>
  <si>
    <t>E74A</t>
  </si>
  <si>
    <t>Болести интерстицијума плућа, са врло тешким КК</t>
  </si>
  <si>
    <t>E74B</t>
  </si>
  <si>
    <t>Болести интерстицијума плућа, са тешким КК</t>
  </si>
  <si>
    <t>E74C</t>
  </si>
  <si>
    <t>Болести интерстицијума плућа, без врло тешких или тешких КК</t>
  </si>
  <si>
    <t>E75A</t>
  </si>
  <si>
    <t>Остале болести респираторног система, са врло тешким KK</t>
  </si>
  <si>
    <t>E75B</t>
  </si>
  <si>
    <t>Остале болести респираторног система, са тешким или умереним KK</t>
  </si>
  <si>
    <t>E75C</t>
  </si>
  <si>
    <t>Остале болести респираторног система, без KK</t>
  </si>
  <si>
    <t>E76Z</t>
  </si>
  <si>
    <t>Плућна туберкулоза</t>
  </si>
  <si>
    <t>Болести и поремећаји циркулаторног система</t>
  </si>
  <si>
    <t>F01A</t>
  </si>
  <si>
    <t>Имплантација или замена аутоматског кардиовертер дефибрилатора, потпуни систем, са врло тешким или тешким КК</t>
  </si>
  <si>
    <t>F01B</t>
  </si>
  <si>
    <t>Имплантација или замена аутоматског кардиовертер дефибрилатора, потпуни систем, без врло тешких или тешких КК</t>
  </si>
  <si>
    <t>F02Z</t>
  </si>
  <si>
    <t>Имплантација или замена дела аутоматског кардиовертер дефибрилатора</t>
  </si>
  <si>
    <t>F03A</t>
  </si>
  <si>
    <t>Процедуре на срчаном залиску са применом пумпе за кардиопулмонални бајпас, са инвазивном дијагностиком на срцу, са врло тешким КК</t>
  </si>
  <si>
    <t>F03B</t>
  </si>
  <si>
    <t>Процедуре на срчаном залиску са применом пумпе за кардиопулмонални бајпас, са инвазивном дијагностиком на срцу, без брло тешких КК</t>
  </si>
  <si>
    <t>F04A</t>
  </si>
  <si>
    <t>F04B</t>
  </si>
  <si>
    <t>Процедуре на срчаном залиску са применом пумпе за кардиопулмонални бајпас, са инвазивном дијагностиком на срцу, без врло тешких КК</t>
  </si>
  <si>
    <t>F05A</t>
  </si>
  <si>
    <t>Коронарни бајпас са инвазивном дијагностиком на срцу, са врло тешким КК</t>
  </si>
  <si>
    <t>F05B</t>
  </si>
  <si>
    <t>Коронарни бајпас са инвазивном дијагностиком на срцу, без врло тешких КК</t>
  </si>
  <si>
    <t>F06A</t>
  </si>
  <si>
    <t>Коронарни бајпас са инвазивном дијагностиком на срцу, са врло тешким или тешким КК</t>
  </si>
  <si>
    <t>F06B</t>
  </si>
  <si>
    <t>Коронарни бајпас са инвазивном дијагностиком на срцу, без врло тешких или тешких КК</t>
  </si>
  <si>
    <t>F07A</t>
  </si>
  <si>
    <t>Остале кардиоторакалне или васкуларне процедуре са применом пумпе (за екстракорпоралну циркулацију) за кардиопулмонални бајпас, са врло тешким КК</t>
  </si>
  <si>
    <t>F07B</t>
  </si>
  <si>
    <t>Остале кардиоторакалне или васкуларне процедуре са применом пумпе  (за екстракорпоралну циркулацију) за кардиопулмонални бајпас, са тешким или умереним КК</t>
  </si>
  <si>
    <t>F07C</t>
  </si>
  <si>
    <t>Остале кардиоторакалне или васкуларне процедуре са применом пумпе (за екстракорпоралну циркулацију) за кардиопулмонални бајпас, без КК</t>
  </si>
  <si>
    <t>F08A</t>
  </si>
  <si>
    <t>Велике реконструкцијске процедуре на васкуларном систему без примене пумпе, са врло тешким КК</t>
  </si>
  <si>
    <t>F08B</t>
  </si>
  <si>
    <t>Велике реконструкцијске процедуре на васкуларном систему без примене пумпе, без врло тешких КК</t>
  </si>
  <si>
    <t>F09A</t>
  </si>
  <si>
    <t>Остале кариоторакалне процедуре без примене пумпе ѕа кардиопулмонални бајпас, са врло тешким КК</t>
  </si>
  <si>
    <t>F09B</t>
  </si>
  <si>
    <t>Остале кариоторакалне процедуре без примене пумпе ѕа кардиопулмонални бајпас, са тешким или умереним КК</t>
  </si>
  <si>
    <t>F09C</t>
  </si>
  <si>
    <t>Остале кариоторакалне процедуре без примене пумпе ѕа кардиопулмонални бајпас, без КК</t>
  </si>
  <si>
    <t>F10A</t>
  </si>
  <si>
    <t>Интервенције на коронарним крвним судовима код акутног инфаркта миокарда, са врло тешким КК</t>
  </si>
  <si>
    <t>F10B</t>
  </si>
  <si>
    <t>Интервенције на коронарним крвним судовима код акутног инфаркта миокарда, без КК</t>
  </si>
  <si>
    <t>F11A</t>
  </si>
  <si>
    <t xml:space="preserve">Ампутација због поремећаја циркулаторног система, осим горњих екстремитета и прста на нози, са врло тешким КК </t>
  </si>
  <si>
    <t>F11B</t>
  </si>
  <si>
    <t xml:space="preserve">Ампутација због поремећаја циркулаторног система, осим горњих екстремитета и прста на нози, без врло тешких КК </t>
  </si>
  <si>
    <t>F12A</t>
  </si>
  <si>
    <t>Уградња или замена пејсмејкера, потпуни систем, са врло тешким КК</t>
  </si>
  <si>
    <t>F12B</t>
  </si>
  <si>
    <t>Уградња или замена пејсмејкера, потпуни систем, без врло тешких КК</t>
  </si>
  <si>
    <t>F13A</t>
  </si>
  <si>
    <t>Ампутација горњег екстремитета и прста на нози због поремећаја циркулаторног система, са врло тешким КК</t>
  </si>
  <si>
    <t>F13B</t>
  </si>
  <si>
    <t>Ампутација горњег екстремитета и прста на нози због поремећаја циркулаторног система, без врло тешких КК</t>
  </si>
  <si>
    <t>F14A</t>
  </si>
  <si>
    <t>Васкуларне процедуре, осим велике реконструкције, без примене пумпе за кардиопулмонарни бајпас, са врло тешким КК</t>
  </si>
  <si>
    <t>F14B</t>
  </si>
  <si>
    <t>Васкуларне процедуре, осим велике реконструкције, без примене пумпе за кардиопулмонарни бајпас, са тешким КК</t>
  </si>
  <si>
    <t>F14C</t>
  </si>
  <si>
    <t>Васкуларне процедуре, осим велике реконструкције, без примене пумпе за кардиопулмонарни бајпас, без врло тешким или тешких КК</t>
  </si>
  <si>
    <t>F15A</t>
  </si>
  <si>
    <t>Интервентна коронарна процедура, без акутног инфаркта миокарда, са инсерцијом стента, са врло тешким или тешким КК</t>
  </si>
  <si>
    <t>F15B</t>
  </si>
  <si>
    <t>Интервентна коронарна процедура, без акутног инфаркта миокарда, са инсерцијом стента, без врло тешких или тешких КК</t>
  </si>
  <si>
    <t>F16A</t>
  </si>
  <si>
    <t>Интервентна коронарна процедура, без акутног инфаркта миокарда, без инсерције, са врло тешким КК</t>
  </si>
  <si>
    <t>F16B</t>
  </si>
  <si>
    <t>Интервентна коронарна процедура, без акутног инфаркта миокарда, без инсерције, без врло тешких КК</t>
  </si>
  <si>
    <t>F17A</t>
  </si>
  <si>
    <t>Имплантација или замена генератора пејсмејкера, са врло тешким или тешким КК</t>
  </si>
  <si>
    <t>F17B</t>
  </si>
  <si>
    <t>F18A</t>
  </si>
  <si>
    <t>Остале процедуре у вези са пејсмејкером, са КК</t>
  </si>
  <si>
    <t>F18B</t>
  </si>
  <si>
    <t>Остале процедуре у вези са пејсмејкером, без КК</t>
  </si>
  <si>
    <t>F19Z</t>
  </si>
  <si>
    <t>Остале васкуларе перкутане интервенције на срцу</t>
  </si>
  <si>
    <t>F20Z</t>
  </si>
  <si>
    <t>Постављање лигатуре на вену и њено уклањање</t>
  </si>
  <si>
    <t>F21A</t>
  </si>
  <si>
    <t>Остали оперативни поступци на циркулаторном систему, са врло тешким КК</t>
  </si>
  <si>
    <t>F21B</t>
  </si>
  <si>
    <t>Остали оперативни поступци на циркулаторном систему, без врло тешких КК</t>
  </si>
  <si>
    <t>F40A</t>
  </si>
  <si>
    <t>Болести (дијагнозе) циркулаторног система са механичком вентилацијом, са врло тешким КК</t>
  </si>
  <si>
    <t>F40B</t>
  </si>
  <si>
    <t>Болести (дијагнозе) циркулаторног система са механичком вентилацијом, без врло тешких КК</t>
  </si>
  <si>
    <t>F41A</t>
  </si>
  <si>
    <t>Поремећаји циркулаторног система, АИМ, инвазивна дијагностика на срцу, са врло тешким или тешким KK</t>
  </si>
  <si>
    <t>F41B</t>
  </si>
  <si>
    <t>Поремећаји циркулаторног система, АИМ, инвазивна дијагностика на срцу, без врло тешких или тешких KK</t>
  </si>
  <si>
    <t>F42A</t>
  </si>
  <si>
    <t>Поремећаји циркулације, без АИМ, са инвазивном дијагностиком на срцу, са сложеним дијагнозама или процедурама</t>
  </si>
  <si>
    <t>F42B</t>
  </si>
  <si>
    <t>Поремећаји циркулације, без АИМ, са инвазивном дијагностиком на срцу, без сложених дијагноза или процедура</t>
  </si>
  <si>
    <t>F42C</t>
  </si>
  <si>
    <t>Поремећаји циркулације, без АИМ, са инвазивном дијагностиком на срцу, дневна болница</t>
  </si>
  <si>
    <t>F43Z</t>
  </si>
  <si>
    <t>Болести (дијагнозе) циркулаторног система, са неинвазивном вентилацијом</t>
  </si>
  <si>
    <t>F60A</t>
  </si>
  <si>
    <t>Поремећаји циркулације, са АИМ, без инвазивне дијагностике на срцу, са сложенимх дијагнозама или процедурама</t>
  </si>
  <si>
    <t>F60B</t>
  </si>
  <si>
    <t>Поремећаји циркулације, се АИМ, без инвазивне дијагностике на срцу, без сложених дијагноза или процедура</t>
  </si>
  <si>
    <t>F61A</t>
  </si>
  <si>
    <t>Инфективни ендокардитис са врло тешким компликацијама</t>
  </si>
  <si>
    <t>F61B</t>
  </si>
  <si>
    <t>Инфективни ендокардитис без врло тешких компликација</t>
  </si>
  <si>
    <t>F62A</t>
  </si>
  <si>
    <t>Срчана инсуфицијенција и шок, са врло тешким КК</t>
  </si>
  <si>
    <t>F62B</t>
  </si>
  <si>
    <t>Срчана инсуфицијенција и шок, без врло тешких КК</t>
  </si>
  <si>
    <t>F63A</t>
  </si>
  <si>
    <t>Венска тромбоза са врло тешким или тешким КК</t>
  </si>
  <si>
    <t>F63B</t>
  </si>
  <si>
    <t>Венска тромбоза без врло тешких или тешких КК</t>
  </si>
  <si>
    <t>F64A</t>
  </si>
  <si>
    <t>Улцерација коже због поремећаја циркулације, са врло тешким или тешким КК</t>
  </si>
  <si>
    <t>F64B</t>
  </si>
  <si>
    <t>Улцерација коже због поремећаја циркулације, без врло тешких или тешких КК</t>
  </si>
  <si>
    <t>F65A</t>
  </si>
  <si>
    <t>Поремећај периферних крвних судова, са врло тешким или тешким КК</t>
  </si>
  <si>
    <t>F65B</t>
  </si>
  <si>
    <t>Поремећај периферних крвних судова, без врло тешких или тешких КК</t>
  </si>
  <si>
    <t>F66A</t>
  </si>
  <si>
    <t>Атеросклероза коронарних крвних судова, са КК</t>
  </si>
  <si>
    <t>F66B</t>
  </si>
  <si>
    <t>Атеросклероза коронарних крвних судова, без КК</t>
  </si>
  <si>
    <t>F67A</t>
  </si>
  <si>
    <t>Хипертензија, са КК</t>
  </si>
  <si>
    <t>F67B</t>
  </si>
  <si>
    <t>Хипертензија, без КК</t>
  </si>
  <si>
    <t>F68A</t>
  </si>
  <si>
    <t>Конгенитална болест срца, са КК</t>
  </si>
  <si>
    <t>F68B</t>
  </si>
  <si>
    <t>Конгенитална болест срца, без КК</t>
  </si>
  <si>
    <t>F69A</t>
  </si>
  <si>
    <t>Поремећаји срчаних залистака, са врло тешким или тешким КК</t>
  </si>
  <si>
    <t>F69B</t>
  </si>
  <si>
    <t>Поремећаји срчаних залистака, без врло тешких или тешких КК</t>
  </si>
  <si>
    <t>F72A</t>
  </si>
  <si>
    <r>
      <t xml:space="preserve">Нестабилна </t>
    </r>
    <r>
      <rPr>
        <i/>
        <sz val="10"/>
        <rFont val="Arial Narrow"/>
        <family val="2"/>
        <charset val="238"/>
      </rPr>
      <t>angina pectoris</t>
    </r>
    <r>
      <rPr>
        <sz val="10"/>
        <rFont val="Arial Narrow"/>
        <family val="2"/>
        <charset val="238"/>
      </rPr>
      <t xml:space="preserve"> са врло тешким или тешким KK</t>
    </r>
  </si>
  <si>
    <t>F72B</t>
  </si>
  <si>
    <r>
      <t xml:space="preserve">Нестабилна </t>
    </r>
    <r>
      <rPr>
        <i/>
        <sz val="10"/>
        <rFont val="Arial Narrow"/>
        <family val="2"/>
        <charset val="238"/>
      </rPr>
      <t>angina pectoris</t>
    </r>
    <r>
      <rPr>
        <sz val="10"/>
        <rFont val="Arial Narrow"/>
        <family val="2"/>
        <charset val="238"/>
      </rPr>
      <t xml:space="preserve"> без врло тешких или тешких KK</t>
    </r>
  </si>
  <si>
    <t>F73A</t>
  </si>
  <si>
    <t>Синкопа и колапс, са врло тешким или тешким KK</t>
  </si>
  <si>
    <t>F73B</t>
  </si>
  <si>
    <t>Синкопа и колапс, без врло тешких или тешких KK</t>
  </si>
  <si>
    <t>F74Z</t>
  </si>
  <si>
    <t>Бол у грудима</t>
  </si>
  <si>
    <t>F75A</t>
  </si>
  <si>
    <t>Остали поремећаји циркулаторног система, са врло тешким КК</t>
  </si>
  <si>
    <t>F75B</t>
  </si>
  <si>
    <t>Остали поремећаји циркулаторног система, без врло тешких КК</t>
  </si>
  <si>
    <t>F75C</t>
  </si>
  <si>
    <t>Остали поремећаји циркулаторног система, без врло тешких или тешких КК</t>
  </si>
  <si>
    <t>F76A</t>
  </si>
  <si>
    <t>Аритмија, срчани застој и поремећаји проводљивости, са врло тешким или тешким КК</t>
  </si>
  <si>
    <t>F76B</t>
  </si>
  <si>
    <t>Аритмија, срчани застој и поремећаји проводљивости, без врло тешких или тешких КК</t>
  </si>
  <si>
    <t>Болести и поремећаји дигестивног система</t>
  </si>
  <si>
    <t>G01A</t>
  </si>
  <si>
    <t>Ресекција ректума, са врло тешким КК</t>
  </si>
  <si>
    <t>G01B</t>
  </si>
  <si>
    <t>Ресекција ректума, без врло тешких КК</t>
  </si>
  <si>
    <t>G02A</t>
  </si>
  <si>
    <t>Велике процедуре на танком и дебелом цреву, са врло тешким КК</t>
  </si>
  <si>
    <t>G02B</t>
  </si>
  <si>
    <t>Велике процедуре на танком и дебелом цреву, без врло тешких КК</t>
  </si>
  <si>
    <t>G03A</t>
  </si>
  <si>
    <t>Процедуре на желуцу, једњаку и дванаестопалачном цреву и малигнитет</t>
  </si>
  <si>
    <t>G03B</t>
  </si>
  <si>
    <t>Процедуре на желуцу, једњаку и дванаестопалачном цреву и малигнитет, са врло тешким и тешким компликацијама</t>
  </si>
  <si>
    <t>G03C</t>
  </si>
  <si>
    <t>Процедуре на желуцу, једњаку и дванаестопалачном цреву и малигнитет, без врло тешких и тешких компликација</t>
  </si>
  <si>
    <t>G04A</t>
  </si>
  <si>
    <t>Адхезиолиза перитонеума, са врло тешким КК</t>
  </si>
  <si>
    <t>G04B</t>
  </si>
  <si>
    <t>Адхезиолиза перитонеума, са тешким или умереним КК</t>
  </si>
  <si>
    <t>G04C</t>
  </si>
  <si>
    <t>Адхезиолиза перитонеума, без КК</t>
  </si>
  <si>
    <t>G05A</t>
  </si>
  <si>
    <t>Мање процедуре на танком и дебелом цреву, са врло тешким КК</t>
  </si>
  <si>
    <t>G05B</t>
  </si>
  <si>
    <t>Мање процедуре на танком и дебелом цреву, са тешким или умереним КК</t>
  </si>
  <si>
    <t>G05C</t>
  </si>
  <si>
    <t>Мање процедуре на танком и дебелом цреву, без КК</t>
  </si>
  <si>
    <t>G06Z</t>
  </si>
  <si>
    <t>Процедура пилоромиотомије</t>
  </si>
  <si>
    <t>G07A</t>
  </si>
  <si>
    <t>Апендектомија са врло тешким или тешким КК</t>
  </si>
  <si>
    <t>G07B</t>
  </si>
  <si>
    <t>Апендектомија без врло тешких или тешких КК</t>
  </si>
  <si>
    <t>G10A</t>
  </si>
  <si>
    <t>Процедуре код херније, са КК</t>
  </si>
  <si>
    <t>G10B</t>
  </si>
  <si>
    <t>Процедуре код херније, без КК</t>
  </si>
  <si>
    <t>G11Z</t>
  </si>
  <si>
    <t>Процедуре на анусу и стоме</t>
  </si>
  <si>
    <t>G12A</t>
  </si>
  <si>
    <t>Остали оперативни поступци са врло тешким КК</t>
  </si>
  <si>
    <t>G12B</t>
  </si>
  <si>
    <t>Остали оперативни поступци, са тешким или умереним КК</t>
  </si>
  <si>
    <t>G12C</t>
  </si>
  <si>
    <t>Остали оперативни поступци, без КК</t>
  </si>
  <si>
    <t>G46A</t>
  </si>
  <si>
    <t>Сложена гастроскопија, са врло тешким или тешким КК</t>
  </si>
  <si>
    <t>G46B</t>
  </si>
  <si>
    <t>Сложена гастроскопија, без врло тешких или тешких КК</t>
  </si>
  <si>
    <t>G46C</t>
  </si>
  <si>
    <t>Сложена гастроскопија, истог дана</t>
  </si>
  <si>
    <t>G47A</t>
  </si>
  <si>
    <t>Остале процедуре гастроскопије, са врло тешким КК</t>
  </si>
  <si>
    <t>G47B</t>
  </si>
  <si>
    <t>Остале процедуре гастроскопије, без врло тешким КК</t>
  </si>
  <si>
    <t>G47C</t>
  </si>
  <si>
    <t>Остале процедуре гастроскопије, дневна болница</t>
  </si>
  <si>
    <t>G48A</t>
  </si>
  <si>
    <t>Колоноскопија, са врло тешким или тешким КК</t>
  </si>
  <si>
    <t>G48B</t>
  </si>
  <si>
    <t>Колоноскопија, без врло тешких или тешких КК</t>
  </si>
  <si>
    <t>G48C</t>
  </si>
  <si>
    <t>Колоноскопија, дневна болница</t>
  </si>
  <si>
    <t>G60A</t>
  </si>
  <si>
    <t>Малигнитет дигестивног система, са врло тешким или тешким КК</t>
  </si>
  <si>
    <t>G60B</t>
  </si>
  <si>
    <t>Малигнитет дигестивног система, без врло тешких или тешких КК</t>
  </si>
  <si>
    <t>G61A</t>
  </si>
  <si>
    <t>Гастроинестинална хеморагија, са врло тешким или тешким КК</t>
  </si>
  <si>
    <t>G61B</t>
  </si>
  <si>
    <t>Гастроинестинална хеморагија, без врло тешких или тешких КК</t>
  </si>
  <si>
    <t>G62Z</t>
  </si>
  <si>
    <t>Компликовани пептички улкус</t>
  </si>
  <si>
    <t>G63Z</t>
  </si>
  <si>
    <t>Некомпликовани пептички улкус</t>
  </si>
  <si>
    <t>G64A</t>
  </si>
  <si>
    <t>Инфламаторна болест црева, са КК</t>
  </si>
  <si>
    <t>G64B</t>
  </si>
  <si>
    <t>Инфламаторна болест црева, без КК</t>
  </si>
  <si>
    <t>G65A</t>
  </si>
  <si>
    <t>Опструкција гастроинтестиналног система са KK</t>
  </si>
  <si>
    <t>G65B</t>
  </si>
  <si>
    <t>Опструкција гастроинтестиналног система без KK</t>
  </si>
  <si>
    <t>G66Z</t>
  </si>
  <si>
    <t>Абдоминални бол или мезентеријски аденитис</t>
  </si>
  <si>
    <t>G67A</t>
  </si>
  <si>
    <t>Езофагитис, гастроентеритис и разни поремећаји дигестивног система, са врло тешким или тешким КК</t>
  </si>
  <si>
    <t>G67B</t>
  </si>
  <si>
    <t>Езофагитис, гастроентеритис и разни поремећаји дигестивног система, без врло тешких или тешких КК</t>
  </si>
  <si>
    <t>G70A</t>
  </si>
  <si>
    <t>Остале дијагнозе дигестивног система са KK</t>
  </si>
  <si>
    <t>G70B</t>
  </si>
  <si>
    <t>Остале дијагнозе дигестивног система без KK</t>
  </si>
  <si>
    <t>Болести и поремећаји хепатобилијарног система и панкреаса</t>
  </si>
  <si>
    <t>H01A</t>
  </si>
  <si>
    <t>Процедуре на пакнреасу, јетри и шантовима са врло тешким КК</t>
  </si>
  <si>
    <t>H01B</t>
  </si>
  <si>
    <t>Процедуре на пакнреасу, јетри и шантовима без врло тешких КК</t>
  </si>
  <si>
    <t>H02A</t>
  </si>
  <si>
    <t>Велике процедуре на билијарном тракту, малигнитет или са врло тешким КК</t>
  </si>
  <si>
    <t>H02B</t>
  </si>
  <si>
    <t>Велике процедуре на билијарном тракту, малигнитет или са умерено тешким КК</t>
  </si>
  <si>
    <t>H02C</t>
  </si>
  <si>
    <t>Велике процедуре на билијарном тракту, без малигнитет и без КК</t>
  </si>
  <si>
    <t>H05A</t>
  </si>
  <si>
    <t>Дијагностичке процедуре на хепатобилијарном систему са врло тешким или тешким КК</t>
  </si>
  <si>
    <t>H05B</t>
  </si>
  <si>
    <t>Дијагностичке процедуре на хепатобилијарном систему без врло тешких или тешких КК</t>
  </si>
  <si>
    <t>H06A</t>
  </si>
  <si>
    <t>Остали оперативни поступци на хепатобилијарном систему и панкреасу, са врло тешким КК</t>
  </si>
  <si>
    <t>H06B</t>
  </si>
  <si>
    <t>Остали оперативни поступци на хепатобилијарном систему и панкреасу, без врло тешких КК</t>
  </si>
  <si>
    <t>H07A</t>
  </si>
  <si>
    <r>
      <t xml:space="preserve">Отворена холецистектомија са затвореним испитивањем проходности </t>
    </r>
    <r>
      <rPr>
        <i/>
        <sz val="10"/>
        <rFont val="Arial Narrow"/>
        <family val="2"/>
        <charset val="238"/>
      </rPr>
      <t>ductus choledocus-а</t>
    </r>
    <r>
      <rPr>
        <sz val="10"/>
        <rFont val="Arial Narrow"/>
        <family val="2"/>
        <charset val="238"/>
      </rPr>
      <t xml:space="preserve"> или са врло тешким КК</t>
    </r>
  </si>
  <si>
    <t>H07B</t>
  </si>
  <si>
    <r>
      <t xml:space="preserve">Отворена холецистектомија без затворених испитивања проходности </t>
    </r>
    <r>
      <rPr>
        <i/>
        <sz val="10"/>
        <rFont val="Arial Narrow"/>
        <family val="2"/>
        <charset val="238"/>
      </rPr>
      <t>ductus choledocus-а</t>
    </r>
    <r>
      <rPr>
        <sz val="10"/>
        <rFont val="Arial Narrow"/>
        <family val="2"/>
        <charset val="238"/>
      </rPr>
      <t xml:space="preserve"> или без врло тешких КК</t>
    </r>
  </si>
  <si>
    <t>H08A</t>
  </si>
  <si>
    <t>Лапароскопска холецистектомија са затвореним испитивањем проходности ductus choledocus-a или са врло тешким и тешким компликацијама</t>
  </si>
  <si>
    <t>H08B</t>
  </si>
  <si>
    <t>Лапароскопска холецистектомија без затворених испитивања проходности ductus choledocus-a или без врло тешких и тешких компликација</t>
  </si>
  <si>
    <t>H40A</t>
  </si>
  <si>
    <t>Ендоскопске процедуре код крварећих варикозитета једњака, са врло тешким КК</t>
  </si>
  <si>
    <t>H40B</t>
  </si>
  <si>
    <t>Ендоскопске процедуре код крварећих варикозитета једњака, без врло тешких КК</t>
  </si>
  <si>
    <t>H43A</t>
  </si>
  <si>
    <t>Ендоскопска ретроградна холангиопанкреатографија, са врло тешким или тешким КК</t>
  </si>
  <si>
    <t>H43B</t>
  </si>
  <si>
    <t>Ендоскопска ретроградна холангиопанкреатографија, без врло тешких или тешких КК</t>
  </si>
  <si>
    <t>H60A</t>
  </si>
  <si>
    <t>Цироза и алкохолни хепатитис са врло тешким КК</t>
  </si>
  <si>
    <t>H60B</t>
  </si>
  <si>
    <t>Цироза и алкохолни хепатитис са тешким КК</t>
  </si>
  <si>
    <t>H60C</t>
  </si>
  <si>
    <t>Цироза и алкохолни хепатитис без врло тешких или тешких КК</t>
  </si>
  <si>
    <t>H61A</t>
  </si>
  <si>
    <t>Малигнитет хепатобилијарног система и панкреаса, (старост &gt; 69 година са врло тешким KK) или са врло тешким KK</t>
  </si>
  <si>
    <t>H61B</t>
  </si>
  <si>
    <t>Малигнитет хепатобилијарног система и панкреаса, (старост &gt; 69 година без врло тешких KK) или са врло тешким KK</t>
  </si>
  <si>
    <t>H62A</t>
  </si>
  <si>
    <t>Поремећаји панкреаса, без малигнитета, са врло тешким или тешким KK</t>
  </si>
  <si>
    <t>H62B</t>
  </si>
  <si>
    <t>Поремећаји панкреаса, без малигнитета, без врло тешких или тешких KK</t>
  </si>
  <si>
    <t>H63A</t>
  </si>
  <si>
    <t>Поремећаји јетре, без малигнитета, цирозе и алкохолног хепатитиса са врло тешким или тешким KK</t>
  </si>
  <si>
    <t>H63B</t>
  </si>
  <si>
    <t>Поремећаји јетре, без малигнитета, цирозе и алкохолног хепатитиса без врло тешких или тешких KK</t>
  </si>
  <si>
    <t>H64A</t>
  </si>
  <si>
    <t>Поремећаји билијарног тракта, са КК</t>
  </si>
  <si>
    <t>H64B</t>
  </si>
  <si>
    <t>Поремећаји билијарног тракта, без КК</t>
  </si>
  <si>
    <t>Болести и поремећаји мускулоскелетног система и везивног ткива</t>
  </si>
  <si>
    <t>I01A</t>
  </si>
  <si>
    <t>Обостране или вишеструке велике процедуре на зглобовима доњих екстремитета, са ревизијом или са врло тешким КК</t>
  </si>
  <si>
    <t>I01B</t>
  </si>
  <si>
    <t>Обостране или вишеструке велике процедуре на зглобовима доњих екстремитета, са ревизијом или без врло тешких КК</t>
  </si>
  <si>
    <t>I02A</t>
  </si>
  <si>
    <t>Микроваскуларна ткива или режањ коже, без шаке, са врло тешким или тешким КК</t>
  </si>
  <si>
    <t>I02B</t>
  </si>
  <si>
    <t>Режањ коже, искључујући шаку, са врло тешким или тешким КК</t>
  </si>
  <si>
    <t>I03A</t>
  </si>
  <si>
    <t>Замена кука, са врло тешким или тешким KK</t>
  </si>
  <si>
    <t>I03B</t>
  </si>
  <si>
    <t>Замена кука, без врло тешких или тешких KK</t>
  </si>
  <si>
    <t>I04A</t>
  </si>
  <si>
    <t>Замена колена, са врло тешким или тешким КК</t>
  </si>
  <si>
    <t>I04B</t>
  </si>
  <si>
    <t>Замена колена, без врло тешких или тешких КК</t>
  </si>
  <si>
    <t>I04Z</t>
  </si>
  <si>
    <t>Замена и поновно повезивање колена</t>
  </si>
  <si>
    <t>I05A</t>
  </si>
  <si>
    <t>Остале замене зглобова, са врло тешким или тешким КК</t>
  </si>
  <si>
    <t>I05B</t>
  </si>
  <si>
    <t>Остале замене зглобова, без врло тешких или тешких КК</t>
  </si>
  <si>
    <t>I06Z</t>
  </si>
  <si>
    <t>Спинална фузија и деформитет</t>
  </si>
  <si>
    <t>I07Z</t>
  </si>
  <si>
    <t>Ампутација</t>
  </si>
  <si>
    <t>I08A</t>
  </si>
  <si>
    <t>Остале процедуре на куку и фемуру, са врло тешким или тешким KK</t>
  </si>
  <si>
    <t>I08B</t>
  </si>
  <si>
    <t>Остале процедуре на куку и фемуру, без врло тешких или тешких KK</t>
  </si>
  <si>
    <t>I09A</t>
  </si>
  <si>
    <t>Спинална фузија, са врло тешким или тешким KK</t>
  </si>
  <si>
    <t>I09B</t>
  </si>
  <si>
    <t>I10A</t>
  </si>
  <si>
    <t>Остале процедуре на леђима и врату, са врло тешким или тешким КК</t>
  </si>
  <si>
    <t>I10B</t>
  </si>
  <si>
    <t>Остале процедуре на леђима и врату, без врло тешких или тешких КК</t>
  </si>
  <si>
    <t>I11Z</t>
  </si>
  <si>
    <t>Процедуре продужавања екстремитета</t>
  </si>
  <si>
    <t>I12A</t>
  </si>
  <si>
    <t>Инфекција или запаљење костију или зглобова, разне процедуре на мишићном систему и везивном ткиву са врло тешким КК</t>
  </si>
  <si>
    <t>I12B</t>
  </si>
  <si>
    <t>Инфекција или запаљење костију или зглобова, разне процедуре на мишићном систему и везивном ткиву са тешким КК</t>
  </si>
  <si>
    <t>I12C</t>
  </si>
  <si>
    <t>Инфекција или запаљење костију или зглобова, разне процедуре на мишићном систему и везивном ткиву без врло тешких или тешких КК</t>
  </si>
  <si>
    <t>I13A</t>
  </si>
  <si>
    <t>Процедуре на хумерусу, тибији, фибули, чланку (ножном), са врло тешким или тешким КК</t>
  </si>
  <si>
    <t>I13B</t>
  </si>
  <si>
    <t>Процедуре на хумерусу, тибији, фибули, чланку (ножном), без врло тешких или тешких КК</t>
  </si>
  <si>
    <t>I15Z</t>
  </si>
  <si>
    <t>Операције кранио - фацијалне регије</t>
  </si>
  <si>
    <t>I16Z</t>
  </si>
  <si>
    <t>Остале процедуре на рамену</t>
  </si>
  <si>
    <t>I17A</t>
  </si>
  <si>
    <t>Максило - фацијална хирургија, са КК</t>
  </si>
  <si>
    <t>I17B</t>
  </si>
  <si>
    <t>Максило - фацијална хирургија, без КК</t>
  </si>
  <si>
    <t>I18Z</t>
  </si>
  <si>
    <t>Остале процедуре на колену</t>
  </si>
  <si>
    <t>I19A</t>
  </si>
  <si>
    <t>Остале процедуре на лакту и подлактици, са КК</t>
  </si>
  <si>
    <t>I19B</t>
  </si>
  <si>
    <t>Остале процедуре на лакту и подлактици, без КК</t>
  </si>
  <si>
    <t>I20Z</t>
  </si>
  <si>
    <t>Остале процедуре на стопалу</t>
  </si>
  <si>
    <t>I21Z</t>
  </si>
  <si>
    <t>Локална ексцизија и одстрањење унутрашњег фиксатора кука и фемура (бутне кости)</t>
  </si>
  <si>
    <t>I23Z</t>
  </si>
  <si>
    <t>Локална ексцизија и одстрањење унутрашњег фиксатора, искључује кук и фемур (бутну кост)</t>
  </si>
  <si>
    <t>I24Z</t>
  </si>
  <si>
    <t xml:space="preserve">Артроскопија </t>
  </si>
  <si>
    <t>I25A</t>
  </si>
  <si>
    <t>Дијагностичке процедуре (укључујући и биопсију) на костима и зглобовима, са КК</t>
  </si>
  <si>
    <t>I25B</t>
  </si>
  <si>
    <t>Дијагностичке процедуре (укључујући и биопсију) на костима и зглобовима, без КК</t>
  </si>
  <si>
    <t>I27A</t>
  </si>
  <si>
    <t>Процедуре на меким ткивима, са врло тешким или тешким КК</t>
  </si>
  <si>
    <t>I27B</t>
  </si>
  <si>
    <t>Процедуре на меким ткивима, без врло тешких или тешких КК</t>
  </si>
  <si>
    <t>I28A</t>
  </si>
  <si>
    <t>Остале процедуре на везивном ткиву са КК</t>
  </si>
  <si>
    <t>I28B</t>
  </si>
  <si>
    <t>Остале процедуре на везивном ткиву без КК</t>
  </si>
  <si>
    <t>I29Z</t>
  </si>
  <si>
    <t>Реконструкција или ревизија колена</t>
  </si>
  <si>
    <t>I30Z</t>
  </si>
  <si>
    <t>Процедуре на шаци</t>
  </si>
  <si>
    <t>I31A</t>
  </si>
  <si>
    <t xml:space="preserve">Процедура ревизије на куку, са врло тешким КК </t>
  </si>
  <si>
    <t>I31B</t>
  </si>
  <si>
    <t xml:space="preserve">Процедура ревизије на куку, без врло тешких КК </t>
  </si>
  <si>
    <t>I32A</t>
  </si>
  <si>
    <t>Процедура ревизије на колену, са врло тешким КК</t>
  </si>
  <si>
    <t>I32B</t>
  </si>
  <si>
    <t>Процедура ревизије на колену, са тешким КК</t>
  </si>
  <si>
    <t>I32C</t>
  </si>
  <si>
    <t>Процедура ревизије на колену, без тешких или врло тешких КК</t>
  </si>
  <si>
    <t>I60Z</t>
  </si>
  <si>
    <t>Прелом тела фемура</t>
  </si>
  <si>
    <t>I61A</t>
  </si>
  <si>
    <t>Прелом дисталног дела фемура, са КК</t>
  </si>
  <si>
    <t>I61B</t>
  </si>
  <si>
    <t>Прелом дисталног дела фемура, без КК</t>
  </si>
  <si>
    <t>I63A</t>
  </si>
  <si>
    <t>Растргнућа, истегнућа, ишчашења у регији кука, карлице и бедара, са КК</t>
  </si>
  <si>
    <t>I63B</t>
  </si>
  <si>
    <t>Растргнућа, истегнућа, ишчашења у регији кука, карлице и бедара, без КК</t>
  </si>
  <si>
    <t>I64A</t>
  </si>
  <si>
    <t>Остеомијелитис са KK</t>
  </si>
  <si>
    <t>I64B</t>
  </si>
  <si>
    <t>Остеомијелитис без KK</t>
  </si>
  <si>
    <t>I65A</t>
  </si>
  <si>
    <t>Малигнитет везивног ткива укључујући и патолошки прелом, са врло тешким или тешким КК</t>
  </si>
  <si>
    <t>I65B</t>
  </si>
  <si>
    <t>Малигнитет везивног ткива укључујући и патолошки прелом, без врло тешких или тешких КК</t>
  </si>
  <si>
    <t>I66A</t>
  </si>
  <si>
    <t>Инфламаторни мускулоскелетни поремећаји, са врло тешким или тешким КК</t>
  </si>
  <si>
    <t>I66B</t>
  </si>
  <si>
    <t>Инфламаторни мускулоскелетни поремећаји, без врло тешких или тешких КК</t>
  </si>
  <si>
    <t>I67A</t>
  </si>
  <si>
    <t>Септички артритис, са врло тешким или тешким КК</t>
  </si>
  <si>
    <t>I67B</t>
  </si>
  <si>
    <t>Септички артритис, без врло тешких или тешких КК</t>
  </si>
  <si>
    <t>I68A</t>
  </si>
  <si>
    <t>Нехируршки спинални поремећаји, са КК</t>
  </si>
  <si>
    <t>I68B</t>
  </si>
  <si>
    <t>Нехируршки спинални поремећаји, без КК</t>
  </si>
  <si>
    <t>I68C</t>
  </si>
  <si>
    <t>Нехируршки спинални поремећаји, истог дана</t>
  </si>
  <si>
    <t>I69A</t>
  </si>
  <si>
    <t>Болести костију и специфичне артропатије, са врло тешким или тешким КК</t>
  </si>
  <si>
    <t>I69B</t>
  </si>
  <si>
    <t>Болести костију и специфичне артропатије, без врло тешких или тешких КК</t>
  </si>
  <si>
    <t>I71A</t>
  </si>
  <si>
    <t>Остали мишићно-тетивни поремећаји, са врло тешким или тешким КК</t>
  </si>
  <si>
    <t>I71B</t>
  </si>
  <si>
    <t>Остали мишићно-тетивни поремећаји, без врло тешких или тешких КК</t>
  </si>
  <si>
    <t>I72A</t>
  </si>
  <si>
    <t>Одређени мишићно-тетивни поремећаји, са врло тешким или тешким КК</t>
  </si>
  <si>
    <t>I72B</t>
  </si>
  <si>
    <t>Одређени мишићно-тетивни поремећаји, без врло тешких или тешких КК</t>
  </si>
  <si>
    <t>I73A</t>
  </si>
  <si>
    <t>Додатна нега због мускулоскелетних импланата/протеза, са врло тешким или тешким КК</t>
  </si>
  <si>
    <t>I73B</t>
  </si>
  <si>
    <t>Додатна нега због мускулоскелетних импланата/протеза, без врло тешких или тешких КК</t>
  </si>
  <si>
    <t>I74Z</t>
  </si>
  <si>
    <t>Повреда подлактице, ручног зглоба, шаке или стопала</t>
  </si>
  <si>
    <t>I75A</t>
  </si>
  <si>
    <t>Повреда рамена, надлактице, лакта, колена, ноге, са врло тешким КК</t>
  </si>
  <si>
    <t>I75B</t>
  </si>
  <si>
    <t>Повреда рамена, надлактице, лакта, колена, ноге, без врло тешких КК</t>
  </si>
  <si>
    <t>I76A</t>
  </si>
  <si>
    <t>Остали мускулоскелетни поремећаји, са врло тешким КК</t>
  </si>
  <si>
    <t>I76B</t>
  </si>
  <si>
    <t>Остали мускулоскелетни поремећаји, без врло тешких КК</t>
  </si>
  <si>
    <t>I77A</t>
  </si>
  <si>
    <t>Прелом карлице, са врло тешким или тешким КК</t>
  </si>
  <si>
    <t>I77B</t>
  </si>
  <si>
    <t>Прелом карлице, без врло тешких или тешких КК</t>
  </si>
  <si>
    <t>I78A</t>
  </si>
  <si>
    <t>Прелом врата бутне кости, са врло тешким или тешким КК</t>
  </si>
  <si>
    <t>I78B</t>
  </si>
  <si>
    <t>Прелом врата бутне кости, без врло тешких или тешких КК</t>
  </si>
  <si>
    <t>I79A</t>
  </si>
  <si>
    <t>Патолошка фрактура, са врло тешким КК</t>
  </si>
  <si>
    <t>I79B</t>
  </si>
  <si>
    <t>Патолошка фрактура, без врло тешким КК</t>
  </si>
  <si>
    <t>Болести и поремећаји коже, поткожног ткива и дојке</t>
  </si>
  <si>
    <t>J01A</t>
  </si>
  <si>
    <t>Микроваскуларни пренос ткива, код болести коже или дојке, са врло тешким или тешким КК</t>
  </si>
  <si>
    <t>J01B</t>
  </si>
  <si>
    <t>Микроваскуларни пренос ткива, код болести коже или дојке, без врло тешких или тешких КК</t>
  </si>
  <si>
    <t>J06Z</t>
  </si>
  <si>
    <t>Велике процедуре код болести дојке</t>
  </si>
  <si>
    <t>J07Z</t>
  </si>
  <si>
    <t>Мање процедуре код болести дојке</t>
  </si>
  <si>
    <t>J08A</t>
  </si>
  <si>
    <t>Остали трансплантати коже и/или поступци дебридмана, са врло тешким КК</t>
  </si>
  <si>
    <t>J08B</t>
  </si>
  <si>
    <t>Остали трансплантати коже и/или поступци дебридмана, без врло тешких КК</t>
  </si>
  <si>
    <t>J09Z</t>
  </si>
  <si>
    <t>Перианалне и пилонидалне процедуре</t>
  </si>
  <si>
    <t>J10Z</t>
  </si>
  <si>
    <t>Процедуре пластичне хирургије на кожи, поткожном ткиву и дојци</t>
  </si>
  <si>
    <t>J11Z</t>
  </si>
  <si>
    <t>Остале процедуре на кожи, поткожном ткиву и дојци</t>
  </si>
  <si>
    <t>J12A</t>
  </si>
  <si>
    <t>Процедуре на доњим екстремитетима, улцерација/целулитис, са врло тешким КК</t>
  </si>
  <si>
    <t>J12B</t>
  </si>
  <si>
    <t>Процедуре на доњим екстремитетима, улцерација/целулитис, без врло тешких КК и графт (пресађивање помоћу режња коже)</t>
  </si>
  <si>
    <t>J12C</t>
  </si>
  <si>
    <t>Процедуре на доњим екстремитетима, улцерација/целулитис, без врло тешких КК, без графта</t>
  </si>
  <si>
    <t>J13A</t>
  </si>
  <si>
    <t>Процедуре на доњим екстремитетима, без улцерација/целулитиса, са графтом и са врло тешким или тешким КК</t>
  </si>
  <si>
    <t>J13B</t>
  </si>
  <si>
    <t>Процедуре на доњим екстремитетима, без улцерација/целилитиса, без графта (пресађивања коже) и без врло тешких или тешких КК</t>
  </si>
  <si>
    <t>J14Z</t>
  </si>
  <si>
    <t>Већа реконструкција дојки</t>
  </si>
  <si>
    <t>J60A</t>
  </si>
  <si>
    <t>Улцерације на кожи, са врло тешким КК</t>
  </si>
  <si>
    <t>J60B</t>
  </si>
  <si>
    <t>Улцерације на кожи, без врло тешких КК</t>
  </si>
  <si>
    <t>J60C</t>
  </si>
  <si>
    <t>Улцерације на кожи, дневна болница</t>
  </si>
  <si>
    <t>J62A</t>
  </si>
  <si>
    <t>Малигна болест дојке, са врло тешким КК</t>
  </si>
  <si>
    <t>J62B</t>
  </si>
  <si>
    <t>Малигна болест дојке, без врло тешких КК</t>
  </si>
  <si>
    <t>J63A</t>
  </si>
  <si>
    <t>Немалигна болест дојке, са врло тешким КК</t>
  </si>
  <si>
    <t>J63B</t>
  </si>
  <si>
    <t>Немалигна болест дојке, без врло тешких КК</t>
  </si>
  <si>
    <t>J64A</t>
  </si>
  <si>
    <t>Целулитис, са врло тешким или тешким КК</t>
  </si>
  <si>
    <t>J64B</t>
  </si>
  <si>
    <t>Целулитис, без врло тешких или тешких КК</t>
  </si>
  <si>
    <t>J65A</t>
  </si>
  <si>
    <t>Траума коже, поткожног ткива и дојке, са врло тешким или тешким КК</t>
  </si>
  <si>
    <t>J65B</t>
  </si>
  <si>
    <t>Траума коже, поткожног ткива и дојке, без врло тешких или тешких КК</t>
  </si>
  <si>
    <t>J67A</t>
  </si>
  <si>
    <t>Мањи поремећаји коже</t>
  </si>
  <si>
    <t>J67B</t>
  </si>
  <si>
    <t>Мањи поремећаји коже, дневна болница</t>
  </si>
  <si>
    <t>J68A</t>
  </si>
  <si>
    <t>Велики поремећаји коже, са врло тешким КК</t>
  </si>
  <si>
    <t>J68B</t>
  </si>
  <si>
    <t>Велики поремећаји коже, без врло тешких КК</t>
  </si>
  <si>
    <t>J68C</t>
  </si>
  <si>
    <t>Велики поремећаји коже, дневна болница</t>
  </si>
  <si>
    <t>J69A</t>
  </si>
  <si>
    <t>Малигнитет коже, са врло тешким КК</t>
  </si>
  <si>
    <t>J69B</t>
  </si>
  <si>
    <t>Малигнитет коже, без врло тешких КК</t>
  </si>
  <si>
    <t>J69C</t>
  </si>
  <si>
    <t>Малигнитет коже, дневна болница</t>
  </si>
  <si>
    <t>Болести и поремећаји ендокриног система, поремећаји исхране и метаболизма</t>
  </si>
  <si>
    <t>K01A</t>
  </si>
  <si>
    <t>Оперативне процедуре за компликације дијабетичног стопала, са врло тешким КК</t>
  </si>
  <si>
    <t>K01B</t>
  </si>
  <si>
    <t>Оперативне процедуре за компликације дијабетичног стопала, без врло тешких КК</t>
  </si>
  <si>
    <t>K02A</t>
  </si>
  <si>
    <t>Процедуре на хипофизи, са врло тешким КК</t>
  </si>
  <si>
    <t>K02B</t>
  </si>
  <si>
    <t>Процедуре на хипофизи, без врло тешких КК</t>
  </si>
  <si>
    <t>K03Z</t>
  </si>
  <si>
    <t>Процедуре на надбубрежним жлездама</t>
  </si>
  <si>
    <t>K04A</t>
  </si>
  <si>
    <t>Веће процедуре због прекомерне гојазности, са врло тешким КК</t>
  </si>
  <si>
    <t>K04B</t>
  </si>
  <si>
    <t>Веће процедуре због прекомерне гојазности, без врло тешких КК</t>
  </si>
  <si>
    <t>K05A</t>
  </si>
  <si>
    <t>Процедуре на паратироидним жлездама, са врло тешким или тешким КК</t>
  </si>
  <si>
    <t>K05B</t>
  </si>
  <si>
    <t>Процедуре на паратироидним жлездама, без врло тешких или тешких КК</t>
  </si>
  <si>
    <t>K06A</t>
  </si>
  <si>
    <t>Процедуре на штитној жлезди, са врло тешким или тешким КК</t>
  </si>
  <si>
    <t>K06B</t>
  </si>
  <si>
    <t>Процедуре на штитној жлезди, без врло тешких или тешких КК</t>
  </si>
  <si>
    <t>K07Z</t>
  </si>
  <si>
    <t>Остале процедуре због прекомерне гојазности</t>
  </si>
  <si>
    <t>K08Z</t>
  </si>
  <si>
    <t>Процедуре на тироглосусу</t>
  </si>
  <si>
    <t>K09A</t>
  </si>
  <si>
    <t>Остале оперативне процедуре због ендокриних, нутритивних или метаболичких узрока, са врло тешким КК</t>
  </si>
  <si>
    <t>K09B</t>
  </si>
  <si>
    <t>Остале оперативне процедуре због ендокриних, нутритивних или метаболичких узрока, са тешким или умереним КК</t>
  </si>
  <si>
    <t>K09C</t>
  </si>
  <si>
    <t>Остале оперативне процедуре због ендокриних, нутритивних или метаболичких узрока, без КК</t>
  </si>
  <si>
    <t>K40A</t>
  </si>
  <si>
    <t>Ендоскопске или дијагностичке порцедуре због метаболичких поремећаја, са врло тешким КК</t>
  </si>
  <si>
    <t>K40B</t>
  </si>
  <si>
    <t>Ендоскопске или дијагностичке порцедуре због метаболичких поремећаја, без врло тешких КК</t>
  </si>
  <si>
    <t>K40C</t>
  </si>
  <si>
    <t>Ендоскопске или дијагностичке порцедуре због метаболичких поремећаја, дневна болница</t>
  </si>
  <si>
    <t>K60A</t>
  </si>
  <si>
    <t>Дијабетес, са врло тешким или тешким КК</t>
  </si>
  <si>
    <t>K60B</t>
  </si>
  <si>
    <t>Дијабетес, без врло тешких или тешких КК</t>
  </si>
  <si>
    <t>K61Z</t>
  </si>
  <si>
    <t>Тежак поремећај исхране</t>
  </si>
  <si>
    <t>K62A</t>
  </si>
  <si>
    <t>Разни метаболички поремећаји, са врло тешким или тешким КК</t>
  </si>
  <si>
    <t>K62B</t>
  </si>
  <si>
    <t>Разни метаболички поремећаји, без врло тешких или тешких КК</t>
  </si>
  <si>
    <t>K63A</t>
  </si>
  <si>
    <t>Урођени поремећаји метаболизма, са КК</t>
  </si>
  <si>
    <t>K63B</t>
  </si>
  <si>
    <t>Урођени поремећаји метаболизма, без КК</t>
  </si>
  <si>
    <t>K64A</t>
  </si>
  <si>
    <t>Ендокринолошки поремећаји, са врло тешким или тешким КК</t>
  </si>
  <si>
    <t>K64B</t>
  </si>
  <si>
    <t>Ендокринолошки поремећаји, без врло тешких или тешких КК</t>
  </si>
  <si>
    <t>Болести и поремећаји бубрега и уринарног тракта</t>
  </si>
  <si>
    <t>L02A</t>
  </si>
  <si>
    <t>Оперативна инсерција перитонеумског катетера због дијализе, са врло тешким или тешким КК</t>
  </si>
  <si>
    <t>L02B</t>
  </si>
  <si>
    <t>Оперативна инсерција перитонеумског катетера због дијализе, без врло тешких или тешких КК</t>
  </si>
  <si>
    <t>L03A</t>
  </si>
  <si>
    <t>Велике процедуре због неоплазме бубрега, уретера и мокраћне бешике, са врло тешким КК</t>
  </si>
  <si>
    <t>L03B</t>
  </si>
  <si>
    <t>Велике процедуре због неоплазме бубрега, уретера и мокраћне бешике, са тешким КК</t>
  </si>
  <si>
    <t>L03C</t>
  </si>
  <si>
    <t>Велике процедуре због неоплазме бубрега, уретера и мокраћне бешике, без врло тешких или тешких КК</t>
  </si>
  <si>
    <t>L04A</t>
  </si>
  <si>
    <t>Велике процедуре на бубрегу, уретерима и мокраћној бешици, осим због неоплазми, са врло тешким КК</t>
  </si>
  <si>
    <t>L04B</t>
  </si>
  <si>
    <t>Велике процедуре на бубрегу, уретерима и мокраћној бешици, осим због неоплазми, са тешким или умереним КК</t>
  </si>
  <si>
    <t>L04C</t>
  </si>
  <si>
    <t>Велике процедуре на бубрегу, уретерима и мокраћној бешици, осим због неоплазми, без КК</t>
  </si>
  <si>
    <t>L05A</t>
  </si>
  <si>
    <t>Трансуретрална простатектомија, са врло тешким или тешким КК</t>
  </si>
  <si>
    <t>L05B</t>
  </si>
  <si>
    <t>Трансуретрална простатектомија, без врло тешких или тешких КК</t>
  </si>
  <si>
    <t>L06A</t>
  </si>
  <si>
    <t>Мање процедуре на мокраћној бешици, са врло тешким или тешким КК</t>
  </si>
  <si>
    <t>L06B</t>
  </si>
  <si>
    <t xml:space="preserve">Мање процедуре на мокраћној бешици, без врло тешких или тешких КК </t>
  </si>
  <si>
    <t>L07A</t>
  </si>
  <si>
    <t>Трансуретералне процедуре, осим простатектомије, са врло тешким или тешким КК</t>
  </si>
  <si>
    <t>L07B</t>
  </si>
  <si>
    <t>Трансуретералне процедуре, осим простатектомије, без врло тешких или тешких КК</t>
  </si>
  <si>
    <t>L08A</t>
  </si>
  <si>
    <t>Процедуре на уретри са КК</t>
  </si>
  <si>
    <t>L08B</t>
  </si>
  <si>
    <t>Процедуре на уретри без КК</t>
  </si>
  <si>
    <t>L09A</t>
  </si>
  <si>
    <t>Остале процедуре на бубрегу и уринарном тракту, са врло тешким КК</t>
  </si>
  <si>
    <t>L09B</t>
  </si>
  <si>
    <t>Остале процедуре на бубрегу и уринарном тракту, са тешким КК</t>
  </si>
  <si>
    <t>L09C</t>
  </si>
  <si>
    <t>Остале процедуре на бубрегу и уринарном тракту, без врло тешких или тешких КК</t>
  </si>
  <si>
    <t>L40Z</t>
  </si>
  <si>
    <t>Уретероскопија</t>
  </si>
  <si>
    <t>L41Z</t>
  </si>
  <si>
    <t>Цистоуретероскопија, истог дана</t>
  </si>
  <si>
    <t>L42Z</t>
  </si>
  <si>
    <t>Eкстракорпорална литотрипсија (ЕSWL) мокраћних каменаца</t>
  </si>
  <si>
    <t>L60A</t>
  </si>
  <si>
    <t>Бубрежна инсуфицијенција, са врло тешким КК</t>
  </si>
  <si>
    <t>L60B</t>
  </si>
  <si>
    <t>Бубрежна инсуфицијенција, са тешким КК</t>
  </si>
  <si>
    <t>L60C</t>
  </si>
  <si>
    <t>Бубрежна инсуфицијенција бубрега, без врло тешких или тешких КК</t>
  </si>
  <si>
    <t>L61Z</t>
  </si>
  <si>
    <t>Пријем због дијализе</t>
  </si>
  <si>
    <t>L62A</t>
  </si>
  <si>
    <t>Неоплазме бубрега и уринарног система, са врло тешким или тешким КК</t>
  </si>
  <si>
    <t>L62B</t>
  </si>
  <si>
    <t>Неоплазме бубрега и уринарног система, без врло тешких или тешких КК</t>
  </si>
  <si>
    <t>L63A</t>
  </si>
  <si>
    <t>Инфекција бубрега и уринарног тракта, са врло тешким или тешким КК</t>
  </si>
  <si>
    <t>L63B</t>
  </si>
  <si>
    <t>Инфекција бубрега и уринарног тракта, без врло тешких или тешких КК</t>
  </si>
  <si>
    <t>L64Z</t>
  </si>
  <si>
    <t>Мокраћни каменци и опструкција</t>
  </si>
  <si>
    <t>L65A</t>
  </si>
  <si>
    <t>Знаци и симптоми повезани са бубрегом и уринарним трактом, са врло тешким или тешким КК</t>
  </si>
  <si>
    <t>L65B</t>
  </si>
  <si>
    <t>Знаци и симптоми повезани са бубрегом и уринарним трактом без врло тешких или тешких КК</t>
  </si>
  <si>
    <t>L66Z</t>
  </si>
  <si>
    <t>Стриктура уретре</t>
  </si>
  <si>
    <t>L67A</t>
  </si>
  <si>
    <t>Остали поремећаји бубрега и уринарног тракта, са врло тешким или тешким КК</t>
  </si>
  <si>
    <t>L67B</t>
  </si>
  <si>
    <t>Остали поремећаји бубрега и уринарног тракта, без врло тешких или тешких КК</t>
  </si>
  <si>
    <t>L68Z</t>
  </si>
  <si>
    <t>Перитонеална дијализа</t>
  </si>
  <si>
    <t>Болести и поремећеји мушког репродуктивног система</t>
  </si>
  <si>
    <t>M01A</t>
  </si>
  <si>
    <t>Велике процедуре на мушкој карлици, са врло тешким или тешким КК</t>
  </si>
  <si>
    <t>M01B</t>
  </si>
  <si>
    <t>Велике процедуре на мушкој карлици, без врло тешких или тешких КК</t>
  </si>
  <si>
    <t>M02A</t>
  </si>
  <si>
    <t>Трансуретрална простатектомија са врло тешким или тешким КК</t>
  </si>
  <si>
    <t>M02B</t>
  </si>
  <si>
    <t>Трансуретрална простатектомија без врло тешких или тешких КК</t>
  </si>
  <si>
    <t>M03Z</t>
  </si>
  <si>
    <t>Процедуре на пенису</t>
  </si>
  <si>
    <t>M04Z</t>
  </si>
  <si>
    <t>Процедуре на тестисима</t>
  </si>
  <si>
    <t>M05Z</t>
  </si>
  <si>
    <t>Обрезивање (циркумсцизија)</t>
  </si>
  <si>
    <t>M06A</t>
  </si>
  <si>
    <t>Остале оперативне процедуре на мушком гениталном систему и малигнитет</t>
  </si>
  <si>
    <t>M06B</t>
  </si>
  <si>
    <t>Остале оперативне процедуре на мушком гениталном систему , без малигнитета</t>
  </si>
  <si>
    <t>M40Z</t>
  </si>
  <si>
    <t>Цистоуретероскопија, без КК</t>
  </si>
  <si>
    <t>M60A</t>
  </si>
  <si>
    <t>Малигна болест мушког гениталног система, са врло тешким или тешким КК</t>
  </si>
  <si>
    <t>M60B</t>
  </si>
  <si>
    <t>Малигна болест мушког гениталног система, без врло тешких или тешких КК</t>
  </si>
  <si>
    <t>M61Z</t>
  </si>
  <si>
    <t>Бенигна хипертрофија простате</t>
  </si>
  <si>
    <t>M62Z</t>
  </si>
  <si>
    <t>Упала мушког гениталног система</t>
  </si>
  <si>
    <t>M63Z</t>
  </si>
  <si>
    <t>Стерилизација мушкарца</t>
  </si>
  <si>
    <t>M64Z</t>
  </si>
  <si>
    <t>Остале болести (дијагнозе) мушког гениталног система</t>
  </si>
  <si>
    <t>Болести и поремећаји женског репродуктивног система</t>
  </si>
  <si>
    <t>N01Z</t>
  </si>
  <si>
    <t>Евисцерација органа мале карлице и радикална вулвектомија</t>
  </si>
  <si>
    <t>N04A</t>
  </si>
  <si>
    <t>Хистеректомија због немалигних узрока, са врло тешким или тешким КК</t>
  </si>
  <si>
    <t>N04B</t>
  </si>
  <si>
    <t>Хистеректомија због немалигних узрока, без врло тешких или тешких КК</t>
  </si>
  <si>
    <t>N05A</t>
  </si>
  <si>
    <t>Овариектомија и сложене процедуре на јајоводу због немалигних узрока, са врло тешким или тешким КК</t>
  </si>
  <si>
    <t>N05B</t>
  </si>
  <si>
    <t>Овариектомија и сложене процедуре на јајоводу због немалигних узрока, без врло тешких или тешких КК</t>
  </si>
  <si>
    <t>N06A</t>
  </si>
  <si>
    <t>Процедуре реконструкције на женском репродуктивном систему, са врло тешким или тешким КК</t>
  </si>
  <si>
    <t>N06B</t>
  </si>
  <si>
    <t>Процедуре реконструкције на женском репродуктивном систему, без врло тешких или тешких КК</t>
  </si>
  <si>
    <t>N07Z</t>
  </si>
  <si>
    <t>Остале процедуре на материци и аднексама због немалигних узрока</t>
  </si>
  <si>
    <t>N08Z</t>
  </si>
  <si>
    <t>Ендоскопске и лапароскопске процедуре на женском репродуктивном систему</t>
  </si>
  <si>
    <t>N09Z</t>
  </si>
  <si>
    <t>Конизација, поступци на вагини, цервиксу (грлићу материце) и вулви (стидници)</t>
  </si>
  <si>
    <t>N10Z</t>
  </si>
  <si>
    <t>Дијагностичка киретажа или дијагностичка хистероскопија</t>
  </si>
  <si>
    <t>N11Z</t>
  </si>
  <si>
    <t>Остале оперативне процедуре на женском репродуктивном систему</t>
  </si>
  <si>
    <t>N12A</t>
  </si>
  <si>
    <t>Процедуре на материци и аднексама, са врло тешким или тешким КК</t>
  </si>
  <si>
    <t>N12B</t>
  </si>
  <si>
    <t>Процедуре на материци и аднексама, без врло тешких или тешких КК</t>
  </si>
  <si>
    <t>N60A</t>
  </si>
  <si>
    <t>Малигне болести женског репродуктивног система, са врло тешким КК</t>
  </si>
  <si>
    <t>N60B</t>
  </si>
  <si>
    <t>Малигне болести женског репродуктивног система, без врло тешких КК</t>
  </si>
  <si>
    <t>N61Z</t>
  </si>
  <si>
    <t>Инфекције женског репродуктивног система</t>
  </si>
  <si>
    <t>N62Z</t>
  </si>
  <si>
    <t>Менструални и други поремећаји женског репродуктивног система</t>
  </si>
  <si>
    <t>Трудноћа, порођај и пуерперијум</t>
  </si>
  <si>
    <t>O01A</t>
  </si>
  <si>
    <t>Порођај царским резом, са врло тешким или тешким КК</t>
  </si>
  <si>
    <t>O01B</t>
  </si>
  <si>
    <t>Порођај царским резом, без врло тешких или тешких КК</t>
  </si>
  <si>
    <t>O02A</t>
  </si>
  <si>
    <t>Вагинални порођај са оперативним процедурама, са врло тешким или тешким КК</t>
  </si>
  <si>
    <t>O02B</t>
  </si>
  <si>
    <t>Вагинални порођај са оперативним процедурама, без врло тешких или тешких КК</t>
  </si>
  <si>
    <t>O03A</t>
  </si>
  <si>
    <t>Ектопична трудноћа, са врло тешким КК</t>
  </si>
  <si>
    <t>O03B</t>
  </si>
  <si>
    <t>Ектопична трудноћа, без врло тешких КК</t>
  </si>
  <si>
    <t>O04A</t>
  </si>
  <si>
    <t>Оперативни поступак у постпарталном периоду или после побачаја, са врло тешким или тешким КК</t>
  </si>
  <si>
    <t>O04B</t>
  </si>
  <si>
    <t>Оперативни поступак у постпарталном периоду или после побачаја, без врло тешких или тешких КК</t>
  </si>
  <si>
    <t>O05Z</t>
  </si>
  <si>
    <t>Побачај и оперативне процедуре</t>
  </si>
  <si>
    <t>O60Z</t>
  </si>
  <si>
    <t>Вагинални порођај</t>
  </si>
  <si>
    <t>O61Z</t>
  </si>
  <si>
    <t>Постпартални период и период после побачаја без оперативних поступака</t>
  </si>
  <si>
    <t>O63Z</t>
  </si>
  <si>
    <t>Побачај без оперативних процедура</t>
  </si>
  <si>
    <t>O64Z</t>
  </si>
  <si>
    <t>Лажни трудови</t>
  </si>
  <si>
    <t>O66Z</t>
  </si>
  <si>
    <t>Пренатални или други акушерски пријем</t>
  </si>
  <si>
    <t>Новорођенчад</t>
  </si>
  <si>
    <t>P01Z</t>
  </si>
  <si>
    <t>Новорођенче, смртни исход или премештај у другу болницу, &lt; 5 дана и значајни оперативни поступци</t>
  </si>
  <si>
    <t>P02Z</t>
  </si>
  <si>
    <t>Кардиоторакални или васкуларни поремећај новорођенчета</t>
  </si>
  <si>
    <t>P03Z</t>
  </si>
  <si>
    <t>Новорођенче, тежина на пријему 1000 - 1499 грама, са значајним оперативним поступком</t>
  </si>
  <si>
    <t>P04Z</t>
  </si>
  <si>
    <t>Новорођенче, тежина на пријему  1500 -1999 грама, са значајним оперативним поступком</t>
  </si>
  <si>
    <t>P05Z</t>
  </si>
  <si>
    <t>Новорођенче, тежина на пријему  2000 -2499 грама, са значајним оперативним поступком</t>
  </si>
  <si>
    <t>P06A</t>
  </si>
  <si>
    <t>Новорођенче, тежина на пријему  &gt; 2499 грама, са значајним оперативним поступком, са вишеструким великим тешкоћама</t>
  </si>
  <si>
    <t>P06B</t>
  </si>
  <si>
    <t>Новорођенче, тежина на пријему &gt; 2499 грама, са значајним оперативним поступком, без вишеструких великих тешкоћа</t>
  </si>
  <si>
    <t>P60A</t>
  </si>
  <si>
    <t>Новорођенче, смртни исход или премештај у другу болницу за акутно болничко лечењ,е &lt; 5 дана од порођаја без значајних оперативних поступака</t>
  </si>
  <si>
    <t>P60B</t>
  </si>
  <si>
    <t>Новорођенче, смртни исход или премештај у другу болницу, &lt; 5 дана од поновног пријема без значајних оперативних поступака</t>
  </si>
  <si>
    <t>P61Z</t>
  </si>
  <si>
    <t>Новорођенче, тежина на пријему &lt; 750 грама</t>
  </si>
  <si>
    <t>P62Z</t>
  </si>
  <si>
    <t>Новорођенче, тежина на пријему 750 - 999 грама</t>
  </si>
  <si>
    <t>P63Z</t>
  </si>
  <si>
    <t>Новорођенче, тежина на пријему 1000-1249 грама, без значајних оперативних поступака</t>
  </si>
  <si>
    <t>P64Z</t>
  </si>
  <si>
    <t>Новорођенче, тежина на пријему 1250-1499 грама, без значајних оперативних поступака</t>
  </si>
  <si>
    <t>P65A</t>
  </si>
  <si>
    <t>Новорођенче, тежина на пријему 1500 -1999 грама, без значајних оперативних поступака, са вишеструким великим тешкоћама</t>
  </si>
  <si>
    <t>P65B</t>
  </si>
  <si>
    <t>Новорођенче, тежина на пријему 1500 -1999 грама, без значајних оперативних поступака са великим тешкоћама</t>
  </si>
  <si>
    <t>P65C</t>
  </si>
  <si>
    <t>Новорођенче, тежина на пријему 1500 -1999 грама, без значајних оперативних поступака са осталим тешкоћама</t>
  </si>
  <si>
    <t>P65D</t>
  </si>
  <si>
    <t>Новорођенче, тежина на пријему 1500 -1999 грама, без значајних оперативних поступака без тешкоћа</t>
  </si>
  <si>
    <t>P66A</t>
  </si>
  <si>
    <t>Новорођенче, тежина на пријему 2000 -2499 грама, без значајних оперативних поступака са вишеструким великим тешкоћама</t>
  </si>
  <si>
    <t>P66B</t>
  </si>
  <si>
    <t>Новорођенче, тежина на пријему 2000 -2499 грама, без значајних оперативних поступака са великим тешкоћама</t>
  </si>
  <si>
    <t>P66C</t>
  </si>
  <si>
    <t>Новорођенче, тежина на пријему 2000 -2499 грама, без значајних оперативних поступака са осталим тешкоћама</t>
  </si>
  <si>
    <t>P66D</t>
  </si>
  <si>
    <t>Новорођенче, тежина на пријему 2000 -2499 грама, без значајних оперативних поступака без тешкоћа</t>
  </si>
  <si>
    <t>P67A</t>
  </si>
  <si>
    <t>Новорођенче, тежина на пријему &gt; 2499 грама, без значајних оперативних поступака са вишеструким великим тешкоћама</t>
  </si>
  <si>
    <t>P67B</t>
  </si>
  <si>
    <t>Новорођенче, тежина на пријему &gt; 2499 грама, без значајних оперативних поступака са великим тешкоћама</t>
  </si>
  <si>
    <t>P67C</t>
  </si>
  <si>
    <t>Новорођенче, тежина на пријему &gt; 2499 грама, без значајних оперативних поступака са осталим тешкоћама</t>
  </si>
  <si>
    <t>P67D</t>
  </si>
  <si>
    <t>Новорођенче, тежина на пријему &gt; 2499 грама, без значајних оперативних поступака без тешкоћа</t>
  </si>
  <si>
    <t>Болести и поремећаји крви и крвотворних органа и имунолошки поремећаји</t>
  </si>
  <si>
    <t>Q01Z</t>
  </si>
  <si>
    <t>Спленектомија</t>
  </si>
  <si>
    <t>Q02A</t>
  </si>
  <si>
    <t>Остале оперативне процедуре због болести крви и крвотворних органа, са врло тешким или тешким КК</t>
  </si>
  <si>
    <t>Q02B</t>
  </si>
  <si>
    <t>Остале оперативне процедуре због болести крви и крвотворних органа, без врло тешких или тешких КК</t>
  </si>
  <si>
    <t>Q60A</t>
  </si>
  <si>
    <t>Поремећаји имунитета и ретикулоендотелног система, са врло тешким или тешким КК</t>
  </si>
  <si>
    <t>Q60B</t>
  </si>
  <si>
    <t>Поремећаји имунитета и ретикулоендотелног система, без врло тешких или тешких КК и малигнитет</t>
  </si>
  <si>
    <t>Q60C</t>
  </si>
  <si>
    <t>Поремећаји имунитета и ретикулоендотелног система, без врло тешких или тешких КК без малигнитета</t>
  </si>
  <si>
    <t>Q61A</t>
  </si>
  <si>
    <t>Поремећаји еритроцита, са врло тешким или тешким КК</t>
  </si>
  <si>
    <t>Q61B</t>
  </si>
  <si>
    <t>Поремећаји еритроцита, без врло тешких или тешких КК</t>
  </si>
  <si>
    <t>Q62Z</t>
  </si>
  <si>
    <t>Поремећаји коагулације крви</t>
  </si>
  <si>
    <t>Неопластични поремећаји (хематолошки и солидни тумори)</t>
  </si>
  <si>
    <t>R01A</t>
  </si>
  <si>
    <t>Лимфом и леукемија са великим оперативним поступцима и са врло тешким или тешким КК</t>
  </si>
  <si>
    <t>R01B</t>
  </si>
  <si>
    <t>Лимфом и леукемија са великим оперативним поступцима, без врло тешких или тешких КК</t>
  </si>
  <si>
    <t>R02A</t>
  </si>
  <si>
    <t>Остали неопластични поремећаји са великим оперативним процедурама, са врло тешким КК</t>
  </si>
  <si>
    <t>R02B</t>
  </si>
  <si>
    <t xml:space="preserve">Остали неопластични поремећаји са великим оперативним процедурама, са тешким или умереним КК </t>
  </si>
  <si>
    <t>R02C</t>
  </si>
  <si>
    <t>Остали неопластични поремећаји са великим оперативним процедурама, без КК</t>
  </si>
  <si>
    <t>R03A</t>
  </si>
  <si>
    <t>Лимфом и леукемија са осталим оперативним процедурама, са врло тешким или тешким КК</t>
  </si>
  <si>
    <t>R03B</t>
  </si>
  <si>
    <t>Лимфом и леукемија са осталим оперативним процедурама, без врло тешких или тешких КК</t>
  </si>
  <si>
    <t>R04A</t>
  </si>
  <si>
    <t>Остали неопластични поремећаји са осталим оперативним процедурама са врло тешким или тешким КК</t>
  </si>
  <si>
    <t>R04B</t>
  </si>
  <si>
    <t>Остали неопластични поремећаји са осталим оперативним процедурама без врло тешких или тешких КК</t>
  </si>
  <si>
    <t>R60A</t>
  </si>
  <si>
    <t>Акутна леукемија, са врло тешким КК</t>
  </si>
  <si>
    <t>R60B</t>
  </si>
  <si>
    <t>Акутна леукемија, без врло тешких КК</t>
  </si>
  <si>
    <t>R61A</t>
  </si>
  <si>
    <t>Лимфом и неакутна леукемија, са врло тешким КК</t>
  </si>
  <si>
    <t>R61B</t>
  </si>
  <si>
    <t>Лимфом и неакутна леукемија, без врло тешких КК</t>
  </si>
  <si>
    <t>R61C</t>
  </si>
  <si>
    <t>Лимфом или неакутна леукемија, дневна болница</t>
  </si>
  <si>
    <t>R62A</t>
  </si>
  <si>
    <t>Остали неопластични поремећаји са КК</t>
  </si>
  <si>
    <t>R62B</t>
  </si>
  <si>
    <t>Остали неопластични поремећаји без КК</t>
  </si>
  <si>
    <t>R63Z</t>
  </si>
  <si>
    <t>Хемотерапија</t>
  </si>
  <si>
    <t>R64Z</t>
  </si>
  <si>
    <t>Радиотерапија</t>
  </si>
  <si>
    <t>Инфективне и паразитске болести</t>
  </si>
  <si>
    <t>S60Z</t>
  </si>
  <si>
    <t>ХИВ, дневна болница</t>
  </si>
  <si>
    <t>S65A</t>
  </si>
  <si>
    <t>Болести повезане са ХИВ-ом, са врло тешким КК</t>
  </si>
  <si>
    <t>S65B</t>
  </si>
  <si>
    <t>Болести повезане са ХИВ-ом, са тешким КК</t>
  </si>
  <si>
    <t>S65C</t>
  </si>
  <si>
    <t>Болести повезане са ХИВ-ом, без врло тешких или тешких КК</t>
  </si>
  <si>
    <t>T01A</t>
  </si>
  <si>
    <t>Оперативни поступци због инфективних и паразитарних болести, са врло тешким КК</t>
  </si>
  <si>
    <t>T01B</t>
  </si>
  <si>
    <t>Оперативни поступци због инфективних и паразитарних болести, са тешким или умереним КК</t>
  </si>
  <si>
    <t>T01C</t>
  </si>
  <si>
    <t>Оперативни поступци због инфективних и паразитарних болести, без КК</t>
  </si>
  <si>
    <t>T40Z</t>
  </si>
  <si>
    <t>Инфективне или паразитске болести са вентилаторном подршком</t>
  </si>
  <si>
    <t>T60A</t>
  </si>
  <si>
    <t>Септикемија, са врло тешким или тешким КК</t>
  </si>
  <si>
    <t>T60B</t>
  </si>
  <si>
    <t>Септикемија без врло тешких или тешких КК</t>
  </si>
  <si>
    <t>T61A</t>
  </si>
  <si>
    <t>Постоперативне и посттрауматске инфекције, старост &gt; 54 године или са врло тешким или тешким КК</t>
  </si>
  <si>
    <t>T61B</t>
  </si>
  <si>
    <t>Постоперативне и посттрауматске инфекције, старост &lt; 55година или без врло тешких или тешких КК</t>
  </si>
  <si>
    <t>T62A</t>
  </si>
  <si>
    <t>Повишена температура непознатог порекла са КК</t>
  </si>
  <si>
    <t>T62B</t>
  </si>
  <si>
    <t>Повишена температура непознатог порекла без КК</t>
  </si>
  <si>
    <t>T63Z</t>
  </si>
  <si>
    <t>Вирусна инфекција</t>
  </si>
  <si>
    <t>T64A</t>
  </si>
  <si>
    <t>Остале инфективне и паразитарне болести, са врло тешким КК</t>
  </si>
  <si>
    <t>T64B</t>
  </si>
  <si>
    <t>Остале инфективне и паразитарне болести, са тешким или умереним КК</t>
  </si>
  <si>
    <t>T64C</t>
  </si>
  <si>
    <t>Остале инфективне и паразитарне болестии, без КК</t>
  </si>
  <si>
    <t>Металне болести и поремећаји</t>
  </si>
  <si>
    <t>U40Z</t>
  </si>
  <si>
    <t>Лечење менталног здравља, истог дана и примена електроконвулзивне терапије</t>
  </si>
  <si>
    <t>U60Z</t>
  </si>
  <si>
    <t>Лечење менталног здравља, истог дана, без примене електроконвулзивне терапије</t>
  </si>
  <si>
    <t>U61Z</t>
  </si>
  <si>
    <t>Схизофрени поремећаји</t>
  </si>
  <si>
    <t>U62A</t>
  </si>
  <si>
    <t>Параноја и акутни психотични поремећаји, са врло тешким или тешким КК или присилно лечење</t>
  </si>
  <si>
    <t>U62B</t>
  </si>
  <si>
    <t>Параноја и акутни психотични поремећаји, без врло тешких или тешких КК, без присилног лечења</t>
  </si>
  <si>
    <t>U63Z</t>
  </si>
  <si>
    <t>Велики афективни поремећаји</t>
  </si>
  <si>
    <t>U64Z</t>
  </si>
  <si>
    <t>Остали афективни и соматоформни поремећаји</t>
  </si>
  <si>
    <t>U65Z</t>
  </si>
  <si>
    <t>Анксиозни поремећаји</t>
  </si>
  <si>
    <t>U66Z</t>
  </si>
  <si>
    <t>Поремећаји исхране и опсесивно-компулзивни поремећаји</t>
  </si>
  <si>
    <t>U67Z</t>
  </si>
  <si>
    <t>Поремећаји личности и акутне реакције</t>
  </si>
  <si>
    <t>U68Z</t>
  </si>
  <si>
    <t>Ментални поремећаји у дечијем добу</t>
  </si>
  <si>
    <t>Коришћење алкохола/дроге и органски ментални поремећаји узроковани коришћењем алкохола/дроге</t>
  </si>
  <si>
    <t>V60Z</t>
  </si>
  <si>
    <t>Интоксикација алкохолом и апстиненцијални синдром</t>
  </si>
  <si>
    <t>V61Z</t>
  </si>
  <si>
    <t>Интоксикација дрогама и апстиненцијални синдром</t>
  </si>
  <si>
    <t>V62A</t>
  </si>
  <si>
    <t xml:space="preserve">Поремећаји узроковани злоупотребом алкохола и зависност од алкохола </t>
  </si>
  <si>
    <t>V62B</t>
  </si>
  <si>
    <t>Поремећаји узроковани злоупотребом алкохола и зависност од алкохола, истог дана</t>
  </si>
  <si>
    <t>V63Z</t>
  </si>
  <si>
    <t>Поремећаји узроковани злоупотребом опијата и зависност од опијата</t>
  </si>
  <si>
    <t>V64Z</t>
  </si>
  <si>
    <t>Поремећаји узроковани злоупотребом осталих дрога (лекова) и зависност од истих</t>
  </si>
  <si>
    <t>Повреде, тровања и токсични ефекти лекова</t>
  </si>
  <si>
    <t>W01Z</t>
  </si>
  <si>
    <t>Процедуре вентилације и краниотомије због вишеструке значајне трауме</t>
  </si>
  <si>
    <t>W02A</t>
  </si>
  <si>
    <t>Процедуре на куку, бутној кости и екстремитетима због значајне вишеструке трауме, са имплантацијом, са врло тешким или тешким КК</t>
  </si>
  <si>
    <t>W02B</t>
  </si>
  <si>
    <t>Процедуре на куку, бутној кости и екстремитетима због значајне вишеструке трауме, са имплантацијом, без врло тешких или тешких КК</t>
  </si>
  <si>
    <t>W03Z</t>
  </si>
  <si>
    <t>Абдоминалне процедуре због вишеструке значајне трауме</t>
  </si>
  <si>
    <t>W04A</t>
  </si>
  <si>
    <t>Остале процедуре због вишеструке значајне трауме, са врло тешким или тешким КК</t>
  </si>
  <si>
    <t>W04B</t>
  </si>
  <si>
    <t>Остале процедуре због вишеструке значајне трауме, без врло тешких или тешких КК</t>
  </si>
  <si>
    <t>W60Z</t>
  </si>
  <si>
    <t>Вишеструка траума, смртни исход или премештај у другу болницу, &lt; 5 дана</t>
  </si>
  <si>
    <t>W61A</t>
  </si>
  <si>
    <t>Вишеструка траума, без значајних процедура, са врло тешким или тешким КК</t>
  </si>
  <si>
    <t>W61B</t>
  </si>
  <si>
    <t>Вишеструка траума, без значајних процедура, без врло тешких или тешких КК</t>
  </si>
  <si>
    <t>X02A</t>
  </si>
  <si>
    <t>Микроваскуларни пренос ткива или режња коже због повреде шаке, са врло тешким или тешким КК</t>
  </si>
  <si>
    <t>X02B</t>
  </si>
  <si>
    <t>Режањ коже због повреде шаке, без врло тешких или тешких КК</t>
  </si>
  <si>
    <t>X04A</t>
  </si>
  <si>
    <t>Остале процедуре због повреде доњих екстрмитета, са врло тешким или тешким КК</t>
  </si>
  <si>
    <t>X04B</t>
  </si>
  <si>
    <t>Остале процедуре због повреде доњих екстрмитета, без врло тешких или тешких КК</t>
  </si>
  <si>
    <t>X05A</t>
  </si>
  <si>
    <t>Остале процедуре због повреда на шаци, са КК</t>
  </si>
  <si>
    <t>X05B</t>
  </si>
  <si>
    <t>Остале процедуре због повреда на шаци, без КК</t>
  </si>
  <si>
    <t>X06A</t>
  </si>
  <si>
    <t>Остале процедуре због других повреда, са врло тешким или тешким КК</t>
  </si>
  <si>
    <t>X06B</t>
  </si>
  <si>
    <t>Остале процедуре због других повреда, без врло тешких или тешких КК</t>
  </si>
  <si>
    <t>X07A</t>
  </si>
  <si>
    <t>Режањ коже код повреда шаке, са микроваскуларним преносом ткива или са врло тешким или тешким КК</t>
  </si>
  <si>
    <t>X07B</t>
  </si>
  <si>
    <t>Режањ коже код повреда шаке, без микроваскуларног преноса ткива, без врло тешких или тешких КК</t>
  </si>
  <si>
    <t>X40Z</t>
  </si>
  <si>
    <t>Повреде, тровања и токсични ефекти лекова са вентилаторном подршком</t>
  </si>
  <si>
    <t>X60A</t>
  </si>
  <si>
    <t>Повреде, са врло тешким или тешким КК</t>
  </si>
  <si>
    <t>X60B</t>
  </si>
  <si>
    <t>Повреде, без врло тешких или тешких КК</t>
  </si>
  <si>
    <t>X61Z</t>
  </si>
  <si>
    <t>Алергијске реакције</t>
  </si>
  <si>
    <t>X62A</t>
  </si>
  <si>
    <t>Тровање/токсични ефекат лекова, са врло тешким или тешким КК</t>
  </si>
  <si>
    <t>X62B</t>
  </si>
  <si>
    <t>Тровање/токсични ефекат лекова, без врло тешких или тешких КК</t>
  </si>
  <si>
    <t>X63A</t>
  </si>
  <si>
    <t>Последице лечења, са врло тешким или тешким КК</t>
  </si>
  <si>
    <t>X63B</t>
  </si>
  <si>
    <t>Последице лечења, без врло тешких или тешких КК</t>
  </si>
  <si>
    <t>X64A</t>
  </si>
  <si>
    <t>Остале повреде, тровања и токсични ефекти, са врло тешким или тешким КК</t>
  </si>
  <si>
    <t>X64B</t>
  </si>
  <si>
    <t>Остале повреде, тровања и токсични ефекти, без врло тешких или тешких КК</t>
  </si>
  <si>
    <t>Опекотине</t>
  </si>
  <si>
    <t>Y01Z</t>
  </si>
  <si>
    <t>Тешке опекотине високог степена</t>
  </si>
  <si>
    <t>Y02A</t>
  </si>
  <si>
    <t>Остале опекотине и употреба режња коже, са КК</t>
  </si>
  <si>
    <t>Y02B</t>
  </si>
  <si>
    <t>Остале опекотине и употреба режња коже, без КК</t>
  </si>
  <si>
    <t>Y03Z</t>
  </si>
  <si>
    <t>Остале оперативне процедуре због других опекотина</t>
  </si>
  <si>
    <t>Y60Z</t>
  </si>
  <si>
    <t>Опекотине, премештај у другу установу за акутно болничко лечење, &lt; 5 дана</t>
  </si>
  <si>
    <t>Y61Z</t>
  </si>
  <si>
    <t>Тешке опекотине</t>
  </si>
  <si>
    <t>Y62A</t>
  </si>
  <si>
    <t>Остале опекотине, са КК</t>
  </si>
  <si>
    <t>Y62B</t>
  </si>
  <si>
    <t>Остале опекотине, без КК</t>
  </si>
  <si>
    <t>Фактори који утичу на здравствено стање и остали контакти са здравственом службом</t>
  </si>
  <si>
    <t>Z01A</t>
  </si>
  <si>
    <t>Оперативни поступци и дијагнозе које се доводе у везу са осталим контактима са здравственом службом, са врло тешким или тешким КК</t>
  </si>
  <si>
    <t>Z01B</t>
  </si>
  <si>
    <t>Оперативни поступци и дијагнозе које се доводе у везу са осталим контактима са здравственом службом без врло тешких или тешких КК</t>
  </si>
  <si>
    <t>Z40Z</t>
  </si>
  <si>
    <t>Контролни преглед са ендоскопијом, дневна болница</t>
  </si>
  <si>
    <t>Z60A</t>
  </si>
  <si>
    <t>Рехабилитација, са врло тешким или тешким КК</t>
  </si>
  <si>
    <t>Z60B</t>
  </si>
  <si>
    <t>Рехабилитација, без врло тешких или тешких КК</t>
  </si>
  <si>
    <t>Z60C</t>
  </si>
  <si>
    <t>Рехабилитација, истог дана</t>
  </si>
  <si>
    <t>Z61A</t>
  </si>
  <si>
    <t xml:space="preserve">Знаци и симптоми </t>
  </si>
  <si>
    <t>Z61B</t>
  </si>
  <si>
    <t>Знаци и симптоми, дневна болница</t>
  </si>
  <si>
    <t>Z63A</t>
  </si>
  <si>
    <t>Остала накнадна нега, са врло тешким или тешким КК</t>
  </si>
  <si>
    <t>Z63B</t>
  </si>
  <si>
    <t>Остала накнадна нега, без врло тешких или тешких КК</t>
  </si>
  <si>
    <t>Z64A</t>
  </si>
  <si>
    <t>Остали фактори који утичу на здравствено стање</t>
  </si>
  <si>
    <t>Z64B</t>
  </si>
  <si>
    <t>Остали фактори који утичу на здравствено стање, истог дана</t>
  </si>
  <si>
    <t>Z65Z</t>
  </si>
  <si>
    <t>Вишеструке, остале и неспецифичне конгениталне аномалије</t>
  </si>
  <si>
    <t>Неповезане оперативне процедуре</t>
  </si>
  <si>
    <t>801A</t>
  </si>
  <si>
    <t>Оперативне процедуре неповезане са основним узроком хоспитализације, са врло тешким КК</t>
  </si>
  <si>
    <t>801B</t>
  </si>
  <si>
    <t>Оперативне процедуре неповезане са основним узроком хоспитализације, са тешким или умереним КК</t>
  </si>
  <si>
    <t>801C</t>
  </si>
  <si>
    <t>Оперативне процедуре неповезане са основним узроком хоспитализације, без КК</t>
  </si>
  <si>
    <t>Погрешни ДСГ</t>
  </si>
  <si>
    <t>960Z</t>
  </si>
  <si>
    <t>Не може се груписати</t>
  </si>
  <si>
    <t>961Z</t>
  </si>
  <si>
    <t>Неприхватљива главна дијагноза</t>
  </si>
  <si>
    <t>963Z</t>
  </si>
  <si>
    <t>Неонатална дијагноза која није у складу са старошћу и тежином</t>
  </si>
  <si>
    <t>План за 2023.</t>
  </si>
  <si>
    <t>ОРГАНИЗАЦИОНА ЈЕДИНИЦА</t>
  </si>
  <si>
    <t>ВРСТА</t>
  </si>
  <si>
    <t>БРОЈ</t>
  </si>
  <si>
    <t>Клиника за хирургију</t>
  </si>
  <si>
    <t>УКУПНО</t>
  </si>
  <si>
    <t>инт.нега</t>
  </si>
  <si>
    <t>полу инт.</t>
  </si>
  <si>
    <t>станд. н.</t>
  </si>
  <si>
    <t>Клиника за интерну медицину</t>
  </si>
  <si>
    <t>Болница за психијатрију</t>
  </si>
  <si>
    <t>Болница за гинекологију и акушерство</t>
  </si>
  <si>
    <t>Болница за ОРЛ</t>
  </si>
  <si>
    <t>Клиника за урологију</t>
  </si>
  <si>
    <t>Болница за неурологију</t>
  </si>
  <si>
    <t>У К У П Н О</t>
  </si>
  <si>
    <t>Капацитети и коришћење болничких постеља</t>
  </si>
  <si>
    <t>ТАБЕЛА 6</t>
  </si>
  <si>
    <t>Шифра орг.јед.</t>
  </si>
  <si>
    <t>Организациона јединица</t>
  </si>
  <si>
    <t>Болничке постеље</t>
  </si>
  <si>
    <t>Број хоспитализованих лица</t>
  </si>
  <si>
    <t>Број дана хоспитализације</t>
  </si>
  <si>
    <t>Просечна дужина лечења (дани)</t>
  </si>
  <si>
    <t>Просечна заузетост постеља (%)</t>
  </si>
  <si>
    <t xml:space="preserve">КЛИНИКА ЗА ХИРУРГИЈУ </t>
  </si>
  <si>
    <t xml:space="preserve">КЛИНИКА ЗА ИНТЕРНУ МЕДИЦИНУ </t>
  </si>
  <si>
    <t>БОЛНИЦА ЗА ПСИХИЈАТРИЈУ</t>
  </si>
  <si>
    <t xml:space="preserve"> </t>
  </si>
  <si>
    <t>БОЛНИЦА ЗА ГИНЕКОЛОГИЈУ И АКУШЕРСТВО</t>
  </si>
  <si>
    <t>ГИНЕКОЛОГИЈА</t>
  </si>
  <si>
    <t>АКУШЕРСТВО</t>
  </si>
  <si>
    <t>БОЛНИЦА ЗА ОРЛ</t>
  </si>
  <si>
    <t xml:space="preserve">КЛИНИКА ЗА УРОЛОГИЈУ </t>
  </si>
  <si>
    <t>БОЛНИЦА ЗА НЕУРОЛОГИЈУ</t>
  </si>
  <si>
    <t>БОЛНИЦА ЗА ДЕЧЈЕ ПЛУЋНЕ БОЛЕСТИ И ТБЦ</t>
  </si>
  <si>
    <t>КЛИНИКА ЗА АНЕСТЕЗИОЛОГИЈУ СА ИНТЕНЗИВНИМ ЛЕЧЕЊЕМ</t>
  </si>
  <si>
    <t>COVID PLUS</t>
  </si>
  <si>
    <t>COVID PLUS GINEKOLOGIJA</t>
  </si>
  <si>
    <t>COVID PLUS PEDIJATRIJA</t>
  </si>
  <si>
    <t>Број постеља</t>
  </si>
  <si>
    <t>Број пратилаца</t>
  </si>
  <si>
    <t>Број дана боравка</t>
  </si>
  <si>
    <t>БОЛНИЦА ЗА ОТОРИНОЛАРИНГОЛОГИЈУ</t>
  </si>
  <si>
    <t>Укупно</t>
  </si>
  <si>
    <t>Пратиоци лечених лица</t>
  </si>
  <si>
    <t>ТАБЕЛА 7</t>
  </si>
  <si>
    <t>Капацитети и коришћење дневних болница</t>
  </si>
  <si>
    <t>ТАБЕЛА 8</t>
  </si>
  <si>
    <t>Број постеља/места</t>
  </si>
  <si>
    <t>Број лечених лица</t>
  </si>
  <si>
    <t>Број дана лечења</t>
  </si>
  <si>
    <t xml:space="preserve">Клиника за хирургију </t>
  </si>
  <si>
    <t xml:space="preserve">Клиника за интерну медицину </t>
  </si>
  <si>
    <t xml:space="preserve">Болница за гинекологију </t>
  </si>
  <si>
    <t>Болница за гинекологију - Патологија трудноће</t>
  </si>
  <si>
    <t>Болница  за ОРЛ</t>
  </si>
  <si>
    <t>Клиника  за урологију</t>
  </si>
  <si>
    <t>Клиника  за урологију - Одсек хемодијализе</t>
  </si>
  <si>
    <t>Болница  за неурологију</t>
  </si>
  <si>
    <t>Болница за дечје плућне болести и ТБЦ</t>
  </si>
  <si>
    <t>Служба за ендоскопију</t>
  </si>
  <si>
    <t>Неонатологија</t>
  </si>
  <si>
    <t>ТАБЕЛА 9</t>
  </si>
  <si>
    <t>Постеље</t>
  </si>
  <si>
    <t>Број новорођене деце</t>
  </si>
  <si>
    <t>Врста неге</t>
  </si>
  <si>
    <t>Број</t>
  </si>
  <si>
    <t>Интезивна нега</t>
  </si>
  <si>
    <r>
      <t>10</t>
    </r>
    <r>
      <rPr>
        <sz val="10"/>
        <color indexed="10"/>
        <rFont val="Arial Narrow"/>
        <family val="2"/>
      </rPr>
      <t xml:space="preserve"> </t>
    </r>
  </si>
  <si>
    <t>Полуинтезивна нега</t>
  </si>
  <si>
    <r>
      <t xml:space="preserve"> 19</t>
    </r>
    <r>
      <rPr>
        <sz val="10"/>
        <color indexed="10"/>
        <rFont val="Arial Narrow"/>
        <family val="2"/>
      </rPr>
      <t xml:space="preserve"> </t>
    </r>
  </si>
  <si>
    <t xml:space="preserve">Општа нега </t>
  </si>
  <si>
    <t>Специјална нега</t>
  </si>
  <si>
    <t xml:space="preserve">Табела 10. </t>
  </si>
  <si>
    <t>Специјалистички прегледи</t>
  </si>
  <si>
    <t>Шифра</t>
  </si>
  <si>
    <t>Назив</t>
  </si>
  <si>
    <t>Амбулантни</t>
  </si>
  <si>
    <t>Стационарни</t>
  </si>
  <si>
    <t>000001</t>
  </si>
  <si>
    <t>Специјалистички преглед први</t>
  </si>
  <si>
    <t>000002</t>
  </si>
  <si>
    <t>Специјалистички преглед контролни</t>
  </si>
  <si>
    <t>000003</t>
  </si>
  <si>
    <t>Специјалистички преглед први - професор</t>
  </si>
  <si>
    <t>000004</t>
  </si>
  <si>
    <t>Специјалистички преглед контролни – профессор</t>
  </si>
  <si>
    <t>000005</t>
  </si>
  <si>
    <t>Специјалистички преглед први - доцента и примаријуса</t>
  </si>
  <si>
    <t>000006</t>
  </si>
  <si>
    <t>Специјалистички преглед контролни - доцента и примаријуса</t>
  </si>
  <si>
    <t>000008</t>
  </si>
  <si>
    <t>Конзилијарни преглед болесника - 5 учесника</t>
  </si>
  <si>
    <t>090061</t>
  </si>
  <si>
    <t>Специјалистички психијатријски преглед</t>
  </si>
  <si>
    <t>090084</t>
  </si>
  <si>
    <t>Специјалистички психијатријски преглед поновни</t>
  </si>
  <si>
    <t>090062</t>
  </si>
  <si>
    <t>Специјалистицки психијатријски преглед професора</t>
  </si>
  <si>
    <t>090067</t>
  </si>
  <si>
    <t>Специјалистички психијатријски преглед поновни - професора</t>
  </si>
  <si>
    <t>090063</t>
  </si>
  <si>
    <t>Специјалистички психијатријски преглед доцента и примаријуса</t>
  </si>
  <si>
    <t>090086</t>
  </si>
  <si>
    <t>Специјалистички психијатријски преглед поновни- доцента и примаријуса</t>
  </si>
  <si>
    <t>000111</t>
  </si>
  <si>
    <t>Преглед и обрада за инвалидску комисију</t>
  </si>
  <si>
    <t>81846-00</t>
  </si>
  <si>
    <t xml:space="preserve">Риноалерголошки преглед </t>
  </si>
  <si>
    <t>U8184600</t>
  </si>
  <si>
    <t>Специјалистички преглед контролни – професор</t>
  </si>
  <si>
    <t>Служба за физикалну медицину и рехабилитацију</t>
  </si>
  <si>
    <t>600001</t>
  </si>
  <si>
    <t>Специјалистички преглед физијатра</t>
  </si>
  <si>
    <t>600002</t>
  </si>
  <si>
    <t>Специјалистички преглед физијатра-контролни</t>
  </si>
  <si>
    <t>Клиника за анестезију</t>
  </si>
  <si>
    <t>Служба за радиолошку дијагностику</t>
  </si>
  <si>
    <t>Прегледи у оквиру организованог скрининга рака*</t>
  </si>
  <si>
    <t>Друго читање радиографског снимка дојке у оквиру организованог скрининга</t>
  </si>
  <si>
    <t>Треће или супервизијско читање радиографског снимка дојке у оквиру организованог скрининга</t>
  </si>
  <si>
    <t>Сви прегледи укупно</t>
  </si>
  <si>
    <t>Специјалистички прегледи - УКУПНО</t>
  </si>
  <si>
    <t>ТАБЕЛА 10 A</t>
  </si>
  <si>
    <t>ТАБЕЛА 11</t>
  </si>
  <si>
    <t>Р.бр.</t>
  </si>
  <si>
    <t>ШИФРА ОРГАНИЗАЦИОНЕ ЈЕДИНИЦЕ</t>
  </si>
  <si>
    <t>БРОЈ 
ПОСТЕЉА</t>
  </si>
  <si>
    <t xml:space="preserve">БРОЈ ОПЕРАЦИОНИХ САЛА  </t>
  </si>
  <si>
    <t>БРОЈ ОПЕРИСАНИХ У ДНЕВНОЈ БОЛНИЦИ</t>
  </si>
  <si>
    <t>БРОЈ ОПЕРАЦИЈА У ДНЕВНОЈ БОЛНИЦИ</t>
  </si>
  <si>
    <t>БРОЈ ОПЕРИСАНИХ (ХОСПИТАЛИЗОВАНИ)</t>
  </si>
  <si>
    <t>БРОЈ ОПЕРАЦИЈА (ХОСПИТАЛИЗОВАНИ)</t>
  </si>
  <si>
    <t>УКУПАН БРОЈ ОПЕРИСАНИХ</t>
  </si>
  <si>
    <t>УКУПАН БРОЈ ОПЕРАЦИЈА</t>
  </si>
  <si>
    <t>КЛИНИКА ЗА ХИРУРГИЈУ</t>
  </si>
  <si>
    <t>КЛИНИКА ЗА УРОЛОГИЈУ</t>
  </si>
  <si>
    <t xml:space="preserve">БОЛНИЦА ЗА ОРЛ </t>
  </si>
  <si>
    <t>БОЛНИЦА ЗА ГИНЕКОЛОГИЈУ И АКУШЕРСТВИО</t>
  </si>
  <si>
    <t>РФЗО</t>
  </si>
  <si>
    <t>Прво читање радиографског снимка дојке у оквиру организованог скрининга</t>
  </si>
  <si>
    <t>Супервизијско тумачење ПАП налаза у организованом скринингу карцинома грлића материце</t>
  </si>
  <si>
    <t>L012831</t>
  </si>
  <si>
    <t xml:space="preserve">Седимент плеуралног пунктата </t>
  </si>
  <si>
    <t>L000018</t>
  </si>
  <si>
    <t xml:space="preserve">Узорковање крви (микроузорковање) </t>
  </si>
  <si>
    <t>L000042*</t>
  </si>
  <si>
    <t>Пријем, контрола квалитета узорка и припрема узорка за лабораторијска испитивања*</t>
  </si>
  <si>
    <t>L000265</t>
  </si>
  <si>
    <t>Ц-реактивни протеин (ЦРП) у крви - ПОЦТ методом</t>
  </si>
  <si>
    <t>L000703</t>
  </si>
  <si>
    <t>L011510</t>
  </si>
  <si>
    <t xml:space="preserve">Седимент, диференцијално бројање у ликвору </t>
  </si>
  <si>
    <t>L013995</t>
  </si>
  <si>
    <t>Еозинофили (Ео) у крви</t>
  </si>
  <si>
    <t>L014084</t>
  </si>
  <si>
    <t>Крвна слика (Ер, Ле, Хцт, Хб, Тр, ЛеФ)</t>
  </si>
  <si>
    <t>L014100</t>
  </si>
  <si>
    <t>Крвна слика на аутоматском бројачу високог степена специфичности</t>
  </si>
  <si>
    <t>L014126</t>
  </si>
  <si>
    <t>Леукоцитна формула (ЛеФ) - ручно, са посебном идентификацијом патолошких ћелија</t>
  </si>
  <si>
    <t>L014134</t>
  </si>
  <si>
    <t>Лупус Еритематодес (ЛЕ) ћелије из крви или костне сржи</t>
  </si>
  <si>
    <t>L014142</t>
  </si>
  <si>
    <t>Одређивање броја еритроцита (Ер) у крви</t>
  </si>
  <si>
    <t>L014159</t>
  </si>
  <si>
    <t>Одређивање броја леукоцита (Ле) у крви</t>
  </si>
  <si>
    <t>L014175</t>
  </si>
  <si>
    <t>Одређивање броја ретикулоцита у крви - микроскопирањем</t>
  </si>
  <si>
    <t>L014183</t>
  </si>
  <si>
    <t>Одређивање броја тромбоцита (Тр) у крви</t>
  </si>
  <si>
    <t>L014191</t>
  </si>
  <si>
    <t>Осмотска резистенција еритроцита</t>
  </si>
  <si>
    <t>L014209</t>
  </si>
  <si>
    <t xml:space="preserve">Седиментација еритроцита (СЕ) </t>
  </si>
  <si>
    <t>L015271</t>
  </si>
  <si>
    <t xml:space="preserve">Време крварења (Дуке) </t>
  </si>
  <si>
    <t>L015289</t>
  </si>
  <si>
    <t xml:space="preserve">Време крварења (Ивy) </t>
  </si>
  <si>
    <t>L015412</t>
  </si>
  <si>
    <t xml:space="preserve">Цитолошки преглед костне сржи </t>
  </si>
  <si>
    <t>L015453</t>
  </si>
  <si>
    <t xml:space="preserve">Одређивање гвожђа у костној сржи по Пеарлс-у </t>
  </si>
  <si>
    <t>L015461</t>
  </si>
  <si>
    <t xml:space="preserve">Преглед отиска биоптата костне сржи </t>
  </si>
  <si>
    <t>L029520</t>
  </si>
  <si>
    <t>Преглед размаза спутума</t>
  </si>
  <si>
    <t>L000257</t>
  </si>
  <si>
    <t>Циклоспорин А (CyA) у крви</t>
  </si>
  <si>
    <t>L000331</t>
  </si>
  <si>
    <t>Глукоза толеранс тест (тест оптерећења глукозом, ГТТ-орални) - глукоза у крви</t>
  </si>
  <si>
    <t>L000349</t>
  </si>
  <si>
    <t>Глукоза у капиларној крви - ПОЦТ методом</t>
  </si>
  <si>
    <t>L000414</t>
  </si>
  <si>
    <t>Хемоглобин А1ц (гликозилирани хемоглобин, ХбА1ц) у крви</t>
  </si>
  <si>
    <t>L001057</t>
  </si>
  <si>
    <t xml:space="preserve">Аланин аминотрансфераза (АЛТ) у серуму - спектрофотометрија </t>
  </si>
  <si>
    <t>L001081</t>
  </si>
  <si>
    <t xml:space="preserve">Албумин у серуму - спектрофотометријом </t>
  </si>
  <si>
    <t>L001198</t>
  </si>
  <si>
    <t xml:space="preserve">Алфа-амилаза у серуму - спектрофотометрија </t>
  </si>
  <si>
    <t>L001255</t>
  </si>
  <si>
    <t xml:space="preserve">Алкална фосфатаза (АЛП) у серуму -спектрофотометријом </t>
  </si>
  <si>
    <t>L001651</t>
  </si>
  <si>
    <t xml:space="preserve">Аспартат аминотрансфераза (АСТ) у серуму - спектрофотометријом </t>
  </si>
  <si>
    <t>L001859</t>
  </si>
  <si>
    <t xml:space="preserve">Бикарбонати (угљен-диоксид, укупан) у серуму - јонселективном електродом (ЈСЕ) </t>
  </si>
  <si>
    <t>L001891</t>
  </si>
  <si>
    <t xml:space="preserve">Билирубин (директан) у серуму - спектрофотометријом </t>
  </si>
  <si>
    <t>L001917</t>
  </si>
  <si>
    <t xml:space="preserve">Билирубин (укупан) у серуму - спектрофотометријом </t>
  </si>
  <si>
    <t>L002055</t>
  </si>
  <si>
    <t xml:space="preserve">Ц-реактивни протеин (ЦРП) у серуму - имунотурбидиметријом </t>
  </si>
  <si>
    <t>L002493</t>
  </si>
  <si>
    <t xml:space="preserve">Фосфор, неоргански у серуму - спектрофотометрија </t>
  </si>
  <si>
    <t>L002543</t>
  </si>
  <si>
    <t xml:space="preserve">Гама-глутамил трансфераза (гама-ГТ) у серуму - спектрофотометрија </t>
  </si>
  <si>
    <t>L002618</t>
  </si>
  <si>
    <t xml:space="preserve">Глукоза у серуму - спектрофотометрија </t>
  </si>
  <si>
    <t>L002667</t>
  </si>
  <si>
    <t xml:space="preserve">Гвожђе у серуму </t>
  </si>
  <si>
    <t>L002758</t>
  </si>
  <si>
    <t>L002766</t>
  </si>
  <si>
    <t xml:space="preserve">Хлориди у серуму - јон-селективном електродом (ЈСЕ) </t>
  </si>
  <si>
    <t>L002816</t>
  </si>
  <si>
    <t xml:space="preserve">Холестерол (укупан) у серуму - спектрофотометријом </t>
  </si>
  <si>
    <t>L002824</t>
  </si>
  <si>
    <t xml:space="preserve">Холестерол (укупан)/ХДЛ -холестерол однос у серуму - спектрофотометрија </t>
  </si>
  <si>
    <t>L002857</t>
  </si>
  <si>
    <t xml:space="preserve">Холестерол, ХДЛ - у серуму - спектрофотометрија </t>
  </si>
  <si>
    <t>L002873</t>
  </si>
  <si>
    <t xml:space="preserve">Холестерол, ЛДЛ - у серуму - израчунавањем </t>
  </si>
  <si>
    <t>L002923</t>
  </si>
  <si>
    <t xml:space="preserve">Холинестераза (ЦХЕ) у серуму </t>
  </si>
  <si>
    <t>L003061</t>
  </si>
  <si>
    <t xml:space="preserve">Имуноглобулин А (ИгА) у серуму - имунотурбидиметријом </t>
  </si>
  <si>
    <t>L003145</t>
  </si>
  <si>
    <t xml:space="preserve">Имуноглобулин Г (ИгГ) у серуму - имунотурбидиметријом </t>
  </si>
  <si>
    <t>L003251</t>
  </si>
  <si>
    <t xml:space="preserve">Имуноглобулин М (ИгМ) у серуму - имунотурбидиметријом </t>
  </si>
  <si>
    <t>L003293</t>
  </si>
  <si>
    <t xml:space="preserve">Индекс атеросклерозе (ЛДЛ-/ХДЛ - холестерол) у серуму </t>
  </si>
  <si>
    <t>L003749</t>
  </si>
  <si>
    <t xml:space="preserve">Калцијум у серуму - спектрофотометријом </t>
  </si>
  <si>
    <t>L003780</t>
  </si>
  <si>
    <t xml:space="preserve">Калијум у серуму - јон-селективном електродом (ЈСЕ) </t>
  </si>
  <si>
    <t>L003962</t>
  </si>
  <si>
    <t xml:space="preserve">Кисела фосфатаза (АцП), простатична (простатична кисела фосфатаза, ПАП) у серуму </t>
  </si>
  <si>
    <t>L004234</t>
  </si>
  <si>
    <t xml:space="preserve">Креатин киназа (ЦК) у серуму - спектрофотометрија </t>
  </si>
  <si>
    <t>L004242</t>
  </si>
  <si>
    <t xml:space="preserve">Креатин киназа ЦК-МБ (изоензим креатин киназе, ЦК-2) у серуму </t>
  </si>
  <si>
    <t>L004317</t>
  </si>
  <si>
    <t xml:space="preserve">Креатинин у серуму-спектрофотометријом </t>
  </si>
  <si>
    <t>L004416</t>
  </si>
  <si>
    <t xml:space="preserve">Лактат дехидрогеназа (ЛДХ) у серуму - спектрофотометрија </t>
  </si>
  <si>
    <t>L004523</t>
  </si>
  <si>
    <t>Липаза у серуму</t>
  </si>
  <si>
    <t>L004572</t>
  </si>
  <si>
    <t xml:space="preserve">Литијум у серуму - спектрофотометријом </t>
  </si>
  <si>
    <t>L004655</t>
  </si>
  <si>
    <t xml:space="preserve">Магнезијум у серуму - спектрофотометрија </t>
  </si>
  <si>
    <t>L004812</t>
  </si>
  <si>
    <t xml:space="preserve">Мокраћна киселина у серуму - спектрофотометрија </t>
  </si>
  <si>
    <t>L004879</t>
  </si>
  <si>
    <t xml:space="preserve">Натријум у серуму, јон-селективном електродом (ЈСЕ) </t>
  </si>
  <si>
    <t>L005298</t>
  </si>
  <si>
    <t xml:space="preserve">Прокалцитонин (ПЦТ) у серуму </t>
  </si>
  <si>
    <t>L005439</t>
  </si>
  <si>
    <t xml:space="preserve">Протеини (укупни) у серуму - спектрофотометријом </t>
  </si>
  <si>
    <t>L005843</t>
  </si>
  <si>
    <t xml:space="preserve">ТИБЦ (укупни капацитет везивања гвожђа) у серуму </t>
  </si>
  <si>
    <t>L006072</t>
  </si>
  <si>
    <t xml:space="preserve">Триглицериди у серуму - спектрофотометрија </t>
  </si>
  <si>
    <t>L006239</t>
  </si>
  <si>
    <t xml:space="preserve">УИБЦ (незасићени капацитет везивања гвожђа) у серуму </t>
  </si>
  <si>
    <t>L006254</t>
  </si>
  <si>
    <t xml:space="preserve">Уреа у серуму - спектрофотометријом </t>
  </si>
  <si>
    <t>L007039</t>
  </si>
  <si>
    <t xml:space="preserve">Амонијум јон у плазми </t>
  </si>
  <si>
    <t>L008037</t>
  </si>
  <si>
    <t>Л - Лактат</t>
  </si>
  <si>
    <t>L008912</t>
  </si>
  <si>
    <t xml:space="preserve">Алфа-амилаза у урину </t>
  </si>
  <si>
    <t>L009035</t>
  </si>
  <si>
    <t xml:space="preserve">Глукоза у урину </t>
  </si>
  <si>
    <t>L009241</t>
  </si>
  <si>
    <t xml:space="preserve">Калцијум у урину </t>
  </si>
  <si>
    <t>L009266</t>
  </si>
  <si>
    <t xml:space="preserve">Кетонска тела (ацетон) у урину </t>
  </si>
  <si>
    <t>L009639</t>
  </si>
  <si>
    <t xml:space="preserve">Албумин (микроалбуминурија) у дневном урину </t>
  </si>
  <si>
    <t>L009910</t>
  </si>
  <si>
    <t xml:space="preserve">Фосфор, неоргански у дневном урину </t>
  </si>
  <si>
    <t>L009969</t>
  </si>
  <si>
    <t xml:space="preserve">Глукоза у дневном урину </t>
  </si>
  <si>
    <t>L009993</t>
  </si>
  <si>
    <t xml:space="preserve">Хлориди у дневном урину </t>
  </si>
  <si>
    <t>L010173</t>
  </si>
  <si>
    <t xml:space="preserve">Калцијум у дневном урину </t>
  </si>
  <si>
    <t>L010181</t>
  </si>
  <si>
    <t xml:space="preserve">Калијум у дневном урину </t>
  </si>
  <si>
    <t>L010264</t>
  </si>
  <si>
    <t xml:space="preserve">Креатинин клиренс у дневном урину </t>
  </si>
  <si>
    <t>L010272</t>
  </si>
  <si>
    <t xml:space="preserve">Креатинин у дневном урину - спектрофотометријом </t>
  </si>
  <si>
    <t>L010389</t>
  </si>
  <si>
    <t xml:space="preserve">Магнезијум у дневном урину </t>
  </si>
  <si>
    <t>L010447</t>
  </si>
  <si>
    <t xml:space="preserve">Мокраћна киселина у дневном урину </t>
  </si>
  <si>
    <t>L010462</t>
  </si>
  <si>
    <t xml:space="preserve">Натријум у дневном урину </t>
  </si>
  <si>
    <t>L010595</t>
  </si>
  <si>
    <t xml:space="preserve">Протеини (укупни) у дневном урину </t>
  </si>
  <si>
    <t>L010751</t>
  </si>
  <si>
    <t xml:space="preserve">Уреа клиренс у дневном урину </t>
  </si>
  <si>
    <t>L010769</t>
  </si>
  <si>
    <t xml:space="preserve">Уреа у дневном урину </t>
  </si>
  <si>
    <t>L010991</t>
  </si>
  <si>
    <t xml:space="preserve">Глукоза у ликвору </t>
  </si>
  <si>
    <t>L011015</t>
  </si>
  <si>
    <t xml:space="preserve">Хлориди у ликвору </t>
  </si>
  <si>
    <t>L011494</t>
  </si>
  <si>
    <t xml:space="preserve">Протеини (укупни) у ликвору - спектрофотометријом </t>
  </si>
  <si>
    <t>L012401</t>
  </si>
  <si>
    <t xml:space="preserve">Хемоглобин (крв) (ФОБТ) у фецесу - имунохемијски </t>
  </si>
  <si>
    <t>L012492</t>
  </si>
  <si>
    <t xml:space="preserve">Масти у фецесу </t>
  </si>
  <si>
    <t>L012534</t>
  </si>
  <si>
    <t xml:space="preserve">Несварена мишићна влакна у фецесу </t>
  </si>
  <si>
    <t>L012591</t>
  </si>
  <si>
    <t xml:space="preserve">Скроб у фецесу </t>
  </si>
  <si>
    <t>L012823</t>
  </si>
  <si>
    <t xml:space="preserve">Ривалта у плеуралном пунктату </t>
  </si>
  <si>
    <t>L013235</t>
  </si>
  <si>
    <t xml:space="preserve">Мокраћни камен-састојци </t>
  </si>
  <si>
    <t>L013920</t>
  </si>
  <si>
    <t>Хлориди у зноју</t>
  </si>
  <si>
    <t>L014720</t>
  </si>
  <si>
    <t xml:space="preserve">Фибриноген у плазми </t>
  </si>
  <si>
    <t>L008953</t>
  </si>
  <si>
    <t xml:space="preserve">Целокупни хемијски преглед, релативна густина и седимент урина - аутоматски са дигиталном проточном микроскопијом </t>
  </si>
  <si>
    <t>L008979</t>
  </si>
  <si>
    <t xml:space="preserve">Целокупни преглед урина - ручно </t>
  </si>
  <si>
    <t>L009472</t>
  </si>
  <si>
    <t xml:space="preserve">Седимент урина </t>
  </si>
  <si>
    <t>Узимање материјала са коже и видљивих слузокожа за микролошки, бактериолошки и цитолошки преглед</t>
  </si>
  <si>
    <t xml:space="preserve"> L019315</t>
  </si>
  <si>
    <t>Бактериолошки преглед ока или коњунктиве</t>
  </si>
  <si>
    <t xml:space="preserve"> L019372</t>
  </si>
  <si>
    <t>Бактериолошки преглед течности из примарно стерилних подручја</t>
  </si>
  <si>
    <t xml:space="preserve"> L019430</t>
  </si>
  <si>
    <t>Биохемијска идентификација ентеробактерија тестовима припремљеним у лабораторији</t>
  </si>
  <si>
    <t xml:space="preserve"> L019943</t>
  </si>
  <si>
    <t>Идентификација Салмонелла спп. или Схигелла спп. или Есцхерицхиа цоли О:157/или Цампyлобацтер спп.</t>
  </si>
  <si>
    <t>L019125</t>
  </si>
  <si>
    <t>Антистрептолизин О тест (АСОТ) - латеx аглутинационим тестом</t>
  </si>
  <si>
    <t>L019166</t>
  </si>
  <si>
    <t>Бактериолошки преглед бриса носа</t>
  </si>
  <si>
    <t>L019182</t>
  </si>
  <si>
    <t>Бактериолошки преглед бриса спољашњег ушног канала или површинске ране</t>
  </si>
  <si>
    <t>L019190</t>
  </si>
  <si>
    <t>Бактериолошки преглед бриса спољашњих гениталија или вагине или цервикса или уретре</t>
  </si>
  <si>
    <t>L019208</t>
  </si>
  <si>
    <t>Бактериолошки преглед бриса ждрела</t>
  </si>
  <si>
    <t>L019224</t>
  </si>
  <si>
    <t xml:space="preserve">Бактериолошки преглед дубоке ране односно гноја односно пунктата односно ексудата односно биоптата </t>
  </si>
  <si>
    <t>L019232</t>
  </si>
  <si>
    <t>Бактериолошки преглед експримата простате или сперме</t>
  </si>
  <si>
    <t>L019240</t>
  </si>
  <si>
    <t>Бактериолошки преглед интраваскуларних катетера (семиквантитативно)</t>
  </si>
  <si>
    <t>L019265</t>
  </si>
  <si>
    <t>Бактериолошки преглед искашљаја или трахеалног аспирата или бронхоалвеоларног лавата</t>
  </si>
  <si>
    <t>L019323</t>
  </si>
  <si>
    <t>Бактериолошки преглед садржаја средњег ува</t>
  </si>
  <si>
    <t>L019331</t>
  </si>
  <si>
    <t>Бактериолошки преглед столице на Салмонелла спп. и Схигелла спп. и Есцхерицхиа цоли О:157/и Цампyлобацтер спп.</t>
  </si>
  <si>
    <t>L019364</t>
  </si>
  <si>
    <t>Бактериолошки преглед столице на Yерсиниа ентероцолитица</t>
  </si>
  <si>
    <t>L019380</t>
  </si>
  <si>
    <t>Бактериолошки преглед узорака на Неиссериа гоноррхоеае</t>
  </si>
  <si>
    <t>L019398</t>
  </si>
  <si>
    <t>Бактериолошки преглед жучи</t>
  </si>
  <si>
    <t>L019448</t>
  </si>
  <si>
    <t>Биохемијска идентификација Ентероцоццус врста</t>
  </si>
  <si>
    <t>L019455</t>
  </si>
  <si>
    <t>Биохемијска идентификација Мораxелла врста</t>
  </si>
  <si>
    <t>L019463</t>
  </si>
  <si>
    <t>Биохемијска идентификација Стапхyлоцоццус врста</t>
  </si>
  <si>
    <t>L019489</t>
  </si>
  <si>
    <t xml:space="preserve">Биохемијски тест комерцијалним диском/таблетом </t>
  </si>
  <si>
    <t>L019711</t>
  </si>
  <si>
    <t>Детекција бета-латамаза проширеног спектра</t>
  </si>
  <si>
    <t>L019729</t>
  </si>
  <si>
    <t>Детекција бета-латамаза проширеног спектра за грам позитивне бактерије</t>
  </si>
  <si>
    <t>L019828</t>
  </si>
  <si>
    <t xml:space="preserve">Директна детекција бактеријских антигена у биолошком материјалу комерцијалним тестом </t>
  </si>
  <si>
    <t>L019844</t>
  </si>
  <si>
    <t>Доказивање продукције или присуства токсина Цлостридиум диффицилае А или Б</t>
  </si>
  <si>
    <t>L019851</t>
  </si>
  <si>
    <t>Хемокултура аеробно, аутоматским системом</t>
  </si>
  <si>
    <t>L019877</t>
  </si>
  <si>
    <t>Хемокултура анаеробно, аутоматским системом</t>
  </si>
  <si>
    <t>L019901</t>
  </si>
  <si>
    <t>Идентификација бактерија аутоматским системом</t>
  </si>
  <si>
    <t>L019927</t>
  </si>
  <si>
    <t>Идентификација Хаемопхилус врста факторима раста</t>
  </si>
  <si>
    <t>L019976</t>
  </si>
  <si>
    <t>Identifikacija Yersinia enterocolitica ili E. coli O:157</t>
  </si>
  <si>
    <t>L019984</t>
  </si>
  <si>
    <t>Испитивање антибиотске осетљивости бактерија аутоматским системом</t>
  </si>
  <si>
    <t>L019992</t>
  </si>
  <si>
    <t xml:space="preserve">Испитивање антибиотске осетљивости бактерија, диск-дифузионом методом на другу и/или трећу линију </t>
  </si>
  <si>
    <t>L020008</t>
  </si>
  <si>
    <t xml:space="preserve">Испитивање антибиотске осетљивости бактерија, диск-дифузионом методом на прву линију </t>
  </si>
  <si>
    <t>L020107</t>
  </si>
  <si>
    <t>Изолација и испитивање антибиотске осетљивости У. уреалyтицум и М. хоминис</t>
  </si>
  <si>
    <t>L020131</t>
  </si>
  <si>
    <t>Изолација метицилин-резистентног Staphylococcus aureus</t>
  </si>
  <si>
    <t>L020149</t>
  </si>
  <si>
    <t>Изолација микроорганизма субкултуром</t>
  </si>
  <si>
    <t>L020156</t>
  </si>
  <si>
    <t xml:space="preserve">Изолација ванкомицин-резистентних Enterococcus vrsta </t>
  </si>
  <si>
    <t>L020206</t>
  </si>
  <si>
    <t>Микроскопски преглед бојеног препарата</t>
  </si>
  <si>
    <t>L020248</t>
  </si>
  <si>
    <t>Одређивање вредности МИК-а за један антибиотик</t>
  </si>
  <si>
    <t>L020289</t>
  </si>
  <si>
    <t>Преглед вагиналног бриса на бактеријску вагинозу прегледом бојеног препарата</t>
  </si>
  <si>
    <t>L020305</t>
  </si>
  <si>
    <t xml:space="preserve">Серолошка идентификација бета - хемолитичног стрептокока комерцијалним тестом </t>
  </si>
  <si>
    <t>L020313</t>
  </si>
  <si>
    <t>L020339</t>
  </si>
  <si>
    <t>Серолошка идентификација серогрупе Салмонелла ентерица</t>
  </si>
  <si>
    <t>L020347</t>
  </si>
  <si>
    <t>Serološka identifikacija serotipa Salmonella enterica</t>
  </si>
  <si>
    <t>L020354</t>
  </si>
  <si>
    <t>Серолошка идентификација Схигелла врста</t>
  </si>
  <si>
    <t>L020362</t>
  </si>
  <si>
    <t>Серолошка идентификација Стапхyлоцоццус ауреус</t>
  </si>
  <si>
    <t>L020370</t>
  </si>
  <si>
    <t xml:space="preserve">Серолошка идентификација Streptococcus pneumoniae </t>
  </si>
  <si>
    <t>L020396</t>
  </si>
  <si>
    <t>Уринокултура</t>
  </si>
  <si>
    <t>L020438</t>
  </si>
  <si>
    <t>Детекција антигена рота вируса у столици</t>
  </si>
  <si>
    <t>L020787</t>
  </si>
  <si>
    <t>L020788</t>
  </si>
  <si>
    <t>L020917</t>
  </si>
  <si>
    <t>Брзи тест за детекцију копро-антигена Ентамоеба хистолyтица/диспар</t>
  </si>
  <si>
    <t>L021030</t>
  </si>
  <si>
    <t>Идентификација паразита (helminti)</t>
  </si>
  <si>
    <t>L021253</t>
  </si>
  <si>
    <t xml:space="preserve">Преглед перианалног отиска на хелминте </t>
  </si>
  <si>
    <t>L021303</t>
  </si>
  <si>
    <t>Преглед столице на паразите - методом концентрације</t>
  </si>
  <si>
    <t>L021311</t>
  </si>
  <si>
    <t>Преглед столице на паразите (нативни препарат)</t>
  </si>
  <si>
    <t>L021469</t>
  </si>
  <si>
    <t>Директан бојени препарат на гљиве</t>
  </si>
  <si>
    <t>L021543</t>
  </si>
  <si>
    <t>Идентификација плесни (осим дерматофита)</t>
  </si>
  <si>
    <t>L021659</t>
  </si>
  <si>
    <t>Преглед бриса на гљиве</t>
  </si>
  <si>
    <t>L021675</t>
  </si>
  <si>
    <t>Преглед и идентификација квасница</t>
  </si>
  <si>
    <t>L021691</t>
  </si>
  <si>
    <t>Преглед осталих биолошких узорка на гљиве</t>
  </si>
  <si>
    <t>L021709</t>
  </si>
  <si>
    <t xml:space="preserve">Преглед узорка из примарно стерилних регија на гљиве </t>
  </si>
  <si>
    <t>L030197</t>
  </si>
  <si>
    <t>Мултиплекс PCR или Real-time PCR тест за откривање вируса узрочника одређених обољења</t>
  </si>
  <si>
    <t>L030361</t>
  </si>
  <si>
    <t>Детекција Clostridium difficilae GDH Ag у столици ELISA/ELFA тестом</t>
  </si>
  <si>
    <t>L019422</t>
  </si>
  <si>
    <t>Биохемијска индентификација бета-хемолитичког стрептакока</t>
  </si>
  <si>
    <t>L019471</t>
  </si>
  <si>
    <t>Биохемијска индентификација Streptococcus pneumoniae</t>
  </si>
  <si>
    <t>L026526</t>
  </si>
  <si>
    <t>Израда једног необојеног серијског препарата</t>
  </si>
  <si>
    <t>L012658</t>
  </si>
  <si>
    <t>Aденозин деаминаза (AДA) у плеуралном пунктату</t>
  </si>
  <si>
    <t>L026534</t>
  </si>
  <si>
    <t xml:space="preserve">Бојење једног серијског препарата ХЕ методом </t>
  </si>
  <si>
    <t>L026542</t>
  </si>
  <si>
    <t xml:space="preserve">ЕX ТЕМПОРЕ анализа добијеног материјала    </t>
  </si>
  <si>
    <t>L026559</t>
  </si>
  <si>
    <t>Консултативна или компаративна анализа биоптичког материјала</t>
  </si>
  <si>
    <t>L026583</t>
  </si>
  <si>
    <t>Преглед исечка усне</t>
  </si>
  <si>
    <t>L026591</t>
  </si>
  <si>
    <t>Преглед ресекованог дела усне</t>
  </si>
  <si>
    <t>L026609</t>
  </si>
  <si>
    <t>Преглед промене на исечку језика</t>
  </si>
  <si>
    <t>L026617</t>
  </si>
  <si>
    <t xml:space="preserve">Преглед промене на уклоњеном делу језика </t>
  </si>
  <si>
    <t>L026633</t>
  </si>
  <si>
    <t>Преглед промене на исечку слузнице уста односно гингиве добијене биопсијом</t>
  </si>
  <si>
    <t>L026641</t>
  </si>
  <si>
    <t>Преглед уклоњене промене слузнице уста односно гингиве добијене ресекцијом</t>
  </si>
  <si>
    <t>L026658</t>
  </si>
  <si>
    <t>Преглед исечка слузокоже фаринкса односно назофаринкса добијене биопсијом</t>
  </si>
  <si>
    <t>L026674</t>
  </si>
  <si>
    <t>Преглед уклоњене дентогене цисте</t>
  </si>
  <si>
    <t>L026682</t>
  </si>
  <si>
    <t>Преглед узорка пљувачне жлезде добијене биопсијом</t>
  </si>
  <si>
    <t>L026690</t>
  </si>
  <si>
    <t>Преглед исечка пљувачне жлезде</t>
  </si>
  <si>
    <t>L026708</t>
  </si>
  <si>
    <t>Преглед уклоњене целе пљувачне жлезде</t>
  </si>
  <si>
    <t>L026716</t>
  </si>
  <si>
    <t>Преглед узорка слузокоже носа добијене биопсијом</t>
  </si>
  <si>
    <t>L026724</t>
  </si>
  <si>
    <t>Преглед узорка слузокоже параназалних шупљина добијеног биопсијом</t>
  </si>
  <si>
    <t>L026732</t>
  </si>
  <si>
    <t>Преглед уклоњеног тумора носа односно синуса</t>
  </si>
  <si>
    <t>L026740</t>
  </si>
  <si>
    <t>Преглед исечка тонзиле</t>
  </si>
  <si>
    <t>L026757</t>
  </si>
  <si>
    <t>Преглед уклоњене тонзиле</t>
  </si>
  <si>
    <t>L026765</t>
  </si>
  <si>
    <t>Преглед уклоњеног тумора фаринкса односно назофаринкса</t>
  </si>
  <si>
    <t>L026773</t>
  </si>
  <si>
    <t>Преглед исечка ларинкса добијеног биопсијом</t>
  </si>
  <si>
    <t>L026781</t>
  </si>
  <si>
    <t>Преглед уклоњеног тумора ларинкса</t>
  </si>
  <si>
    <t>L026799</t>
  </si>
  <si>
    <t xml:space="preserve">Преглед промене на уклоњеном делу ларинкса </t>
  </si>
  <si>
    <t>L026807</t>
  </si>
  <si>
    <t>Преглед промене на целом уклоњеном ларинксу</t>
  </si>
  <si>
    <t>L026815</t>
  </si>
  <si>
    <t xml:space="preserve">Преглед промене на уклоњеном целом ларинксу и околним структурама </t>
  </si>
  <si>
    <t>L026823</t>
  </si>
  <si>
    <t>Преглед промене на дела уклоњене аурикуле</t>
  </si>
  <si>
    <t>L026849</t>
  </si>
  <si>
    <t>Преглед исечка спољашњег ушног канала добијеног биопсијом</t>
  </si>
  <si>
    <t>L026864</t>
  </si>
  <si>
    <t>Преглед мастоида</t>
  </si>
  <si>
    <t>L026898</t>
  </si>
  <si>
    <t>Преглед исечка трахеје односно бронха добијеног биопсијом</t>
  </si>
  <si>
    <t>L026989</t>
  </si>
  <si>
    <t>Преглед ресектата тумора плеуре</t>
  </si>
  <si>
    <t>L027086</t>
  </si>
  <si>
    <t>L027201</t>
  </si>
  <si>
    <t>L027243</t>
  </si>
  <si>
    <t xml:space="preserve">Преглед биоптата зида артерије, вене, синтетичког графта </t>
  </si>
  <si>
    <t>L027367</t>
  </si>
  <si>
    <t xml:space="preserve">Преглед једног лимфног чвора </t>
  </si>
  <si>
    <t>L027375</t>
  </si>
  <si>
    <t xml:space="preserve">Преглед анатомске групе лимфних чворова </t>
  </si>
  <si>
    <t>L027383</t>
  </si>
  <si>
    <t xml:space="preserve">Преглед сентинел лимфног чвора односно чворова </t>
  </si>
  <si>
    <t>L027391</t>
  </si>
  <si>
    <t>L027409</t>
  </si>
  <si>
    <t xml:space="preserve">Преглед биоптата тумора дојке </t>
  </si>
  <si>
    <t>L027417</t>
  </si>
  <si>
    <t xml:space="preserve">Преглед лежишта тумора дојке </t>
  </si>
  <si>
    <t>L027425</t>
  </si>
  <si>
    <t xml:space="preserve">Прегледа биоптата тумора дојке са кожом </t>
  </si>
  <si>
    <t>L027433</t>
  </si>
  <si>
    <t xml:space="preserve">Преглед уклоњеног тумора дојке </t>
  </si>
  <si>
    <t>L027441</t>
  </si>
  <si>
    <t>L027458</t>
  </si>
  <si>
    <t xml:space="preserve">Преглед ретромамиларног простора </t>
  </si>
  <si>
    <t>L027466</t>
  </si>
  <si>
    <t xml:space="preserve">Преглед квадранта дојке </t>
  </si>
  <si>
    <t>L027474</t>
  </si>
  <si>
    <t xml:space="preserve">Преглед целе дојке </t>
  </si>
  <si>
    <t>L027482</t>
  </si>
  <si>
    <t xml:space="preserve">Преглед капсуле протезе дојке </t>
  </si>
  <si>
    <t>L027508</t>
  </si>
  <si>
    <t xml:space="preserve">Преглед делимично уклоњене штитњаче </t>
  </si>
  <si>
    <t>L027516</t>
  </si>
  <si>
    <t xml:space="preserve">Преглед уклоњеног лобуса штитњаче са истмусом </t>
  </si>
  <si>
    <t>L027524</t>
  </si>
  <si>
    <t xml:space="preserve">Преглед целе штитњаче </t>
  </si>
  <si>
    <t>L027532</t>
  </si>
  <si>
    <t xml:space="preserve">Преглед цисте врата </t>
  </si>
  <si>
    <t>L027540</t>
  </si>
  <si>
    <t xml:space="preserve">Преглед уклоњене паратиреоидне жлезде односно жлезди </t>
  </si>
  <si>
    <t>L027557</t>
  </si>
  <si>
    <t xml:space="preserve">Преглед биоптата надбубрежне жлезде </t>
  </si>
  <si>
    <t>L027565</t>
  </si>
  <si>
    <t xml:space="preserve">Преглед уклоњене надбубрежне жлезде односно жлезди </t>
  </si>
  <si>
    <t>L027607</t>
  </si>
  <si>
    <t xml:space="preserve">Преглед ендоскопског узорка: једњака односно желуца односно танког односно дебелог црева односно аналног канала </t>
  </si>
  <si>
    <t>L027615</t>
  </si>
  <si>
    <t>L027623</t>
  </si>
  <si>
    <t xml:space="preserve">Преглед уклоњеног једњака </t>
  </si>
  <si>
    <t>L027631</t>
  </si>
  <si>
    <t xml:space="preserve">Преглед полипа желуца, односно танког црева односно дебелог црева </t>
  </si>
  <si>
    <t>L027649</t>
  </si>
  <si>
    <t xml:space="preserve">Преглед ресекованог једњака и проксималног дела желуца </t>
  </si>
  <si>
    <t>L027656</t>
  </si>
  <si>
    <t xml:space="preserve">Преглед делимично ресекованог желуца </t>
  </si>
  <si>
    <t>L027664</t>
  </si>
  <si>
    <t xml:space="preserve">Преглед целог желуца </t>
  </si>
  <si>
    <t>L027672</t>
  </si>
  <si>
    <t xml:space="preserve">Преглед уклоњеног дела желуца са делом дуоденума </t>
  </si>
  <si>
    <t>L027680</t>
  </si>
  <si>
    <t xml:space="preserve">Преглед уклоњеног целог желуца са делом дуоденума </t>
  </si>
  <si>
    <t>L027698</t>
  </si>
  <si>
    <t xml:space="preserve">Преглед уклоњеног целог желуца са оментумом и слезином </t>
  </si>
  <si>
    <t>L027706</t>
  </si>
  <si>
    <t xml:space="preserve">Прегледа дела желуца са делом панкреасом </t>
  </si>
  <si>
    <t>L027714</t>
  </si>
  <si>
    <t xml:space="preserve">Преглед дела дуоденума и главе панкреаса </t>
  </si>
  <si>
    <t>L027722</t>
  </si>
  <si>
    <t xml:space="preserve">Преглед уклоњеног репа панкреаса са слезином </t>
  </si>
  <si>
    <t>L027730</t>
  </si>
  <si>
    <t xml:space="preserve">Преглед дела танког црева </t>
  </si>
  <si>
    <t>L027748</t>
  </si>
  <si>
    <t xml:space="preserve">Преглед дела дебелог црева </t>
  </si>
  <si>
    <t>L027755</t>
  </si>
  <si>
    <t xml:space="preserve">Преглед ректума </t>
  </si>
  <si>
    <t>L027789</t>
  </si>
  <si>
    <t xml:space="preserve">Преглед дела мегаколона </t>
  </si>
  <si>
    <t>L027797</t>
  </si>
  <si>
    <t xml:space="preserve">Преглед целог колона </t>
  </si>
  <si>
    <t>L027805</t>
  </si>
  <si>
    <t xml:space="preserve">Преглед хемороидалног нодуса </t>
  </si>
  <si>
    <t>L027813</t>
  </si>
  <si>
    <t xml:space="preserve">Преглед узорка јетре добијеног пункционом биопсијом </t>
  </si>
  <si>
    <t>L027821</t>
  </si>
  <si>
    <t xml:space="preserve">Преглед хируршки уклоњене промене у јетри </t>
  </si>
  <si>
    <t>L027839</t>
  </si>
  <si>
    <t xml:space="preserve">Преглед уклоњеног дела јетре </t>
  </si>
  <si>
    <t>L027854</t>
  </si>
  <si>
    <t xml:space="preserve">Преглед жучне кесе </t>
  </si>
  <si>
    <t>L027862</t>
  </si>
  <si>
    <t xml:space="preserve">Преглед екстрахепатичних жучних путева </t>
  </si>
  <si>
    <t>L027870</t>
  </si>
  <si>
    <t xml:space="preserve">Преглед апендикса </t>
  </si>
  <si>
    <t>L027888</t>
  </si>
  <si>
    <t xml:space="preserve">Преглед узорка панкреаса добијеног танком иглом </t>
  </si>
  <si>
    <t>L027896</t>
  </si>
  <si>
    <t xml:space="preserve">Преглед дела панкреаса </t>
  </si>
  <si>
    <t>L027904</t>
  </si>
  <si>
    <t xml:space="preserve">Преглед исечка оментума, перитонеума добијена биопсијом </t>
  </si>
  <si>
    <t>L027912</t>
  </si>
  <si>
    <t xml:space="preserve">Преглед тумора оментума односно перитонеума односно ретроперитонеума </t>
  </si>
  <si>
    <t>L027920</t>
  </si>
  <si>
    <t xml:space="preserve">Преглед слезине </t>
  </si>
  <si>
    <t>L027938</t>
  </si>
  <si>
    <t xml:space="preserve">Преглед биоптата коже </t>
  </si>
  <si>
    <t>L027946</t>
  </si>
  <si>
    <t xml:space="preserve">Преглед промене на кожи без одређивања граница </t>
  </si>
  <si>
    <t>L027953</t>
  </si>
  <si>
    <t xml:space="preserve">Преглед промене на кожи са одређивањем граница </t>
  </si>
  <si>
    <t>L027979</t>
  </si>
  <si>
    <t xml:space="preserve">Преглед дела односно целог нокта </t>
  </si>
  <si>
    <t>L027987</t>
  </si>
  <si>
    <t xml:space="preserve">Преглед поткожне промене </t>
  </si>
  <si>
    <t>L027995</t>
  </si>
  <si>
    <t xml:space="preserve">Преглед тумора меких ткива без одређивања граница </t>
  </si>
  <si>
    <t>L028001</t>
  </si>
  <si>
    <t xml:space="preserve">Преглед тумора меких ткива са одређивањем граница </t>
  </si>
  <si>
    <t>L028019</t>
  </si>
  <si>
    <t xml:space="preserve">Преглед дела тумора меких ткива </t>
  </si>
  <si>
    <t>L028076</t>
  </si>
  <si>
    <t xml:space="preserve">Преглед биоптата костне сржи </t>
  </si>
  <si>
    <t>L028118</t>
  </si>
  <si>
    <t>L028134</t>
  </si>
  <si>
    <t xml:space="preserve">Преглед дела мандибуле односно максиле </t>
  </si>
  <si>
    <t>L028316</t>
  </si>
  <si>
    <t xml:space="preserve">Преглед узорка пениса </t>
  </si>
  <si>
    <t>L028324</t>
  </si>
  <si>
    <t xml:space="preserve">Преглед препуцијума </t>
  </si>
  <si>
    <t>L028332</t>
  </si>
  <si>
    <t xml:space="preserve">Преглед дела пениса </t>
  </si>
  <si>
    <t>L028340</t>
  </si>
  <si>
    <t xml:space="preserve">Преглед целог пениса </t>
  </si>
  <si>
    <t>L028357</t>
  </si>
  <si>
    <t xml:space="preserve">Преглед узорка уретре добијеног биопсијом </t>
  </si>
  <si>
    <t>L028365</t>
  </si>
  <si>
    <t xml:space="preserve">Преглед узорка дуктус деференса добијеног биопсијом </t>
  </si>
  <si>
    <t>L028373</t>
  </si>
  <si>
    <t xml:space="preserve">Преглед узорка епидидимиса добијеног биопсијом </t>
  </si>
  <si>
    <t>L028381</t>
  </si>
  <si>
    <t xml:space="preserve">Преглед овојнице тестиса добијене биопсијом </t>
  </si>
  <si>
    <t>L028399</t>
  </si>
  <si>
    <t xml:space="preserve">Преглед исечка тестиса добијена биопсијом </t>
  </si>
  <si>
    <t>L028407</t>
  </si>
  <si>
    <t xml:space="preserve">Преглед једног тестиса у целини </t>
  </si>
  <si>
    <t>L028415</t>
  </si>
  <si>
    <t>L028423</t>
  </si>
  <si>
    <t xml:space="preserve">Преглед врата бешике и простате </t>
  </si>
  <si>
    <t>L028431</t>
  </si>
  <si>
    <t xml:space="preserve">Преглед узорка простате добијена биопсијом </t>
  </si>
  <si>
    <t>L028449</t>
  </si>
  <si>
    <t xml:space="preserve">Преглед трансуретрално ресековане простате (ТУР) </t>
  </si>
  <si>
    <t>L028456</t>
  </si>
  <si>
    <t xml:space="preserve">Преглед дела простате </t>
  </si>
  <si>
    <t>L028464</t>
  </si>
  <si>
    <t xml:space="preserve">Преглед целе простате </t>
  </si>
  <si>
    <t>L028472</t>
  </si>
  <si>
    <t xml:space="preserve">Преглед целе простате са семеним кесицама </t>
  </si>
  <si>
    <t>L028480</t>
  </si>
  <si>
    <t xml:space="preserve">Преглед узорка мокраћне бешике добијена биопсијом </t>
  </si>
  <si>
    <t>L028498</t>
  </si>
  <si>
    <t xml:space="preserve">Преглед тумора са делом зида мокраћне бешике </t>
  </si>
  <si>
    <t>L028506</t>
  </si>
  <si>
    <t xml:space="preserve">Преглед дела мокраћне бешике </t>
  </si>
  <si>
    <t>L028514</t>
  </si>
  <si>
    <t xml:space="preserve">Преглед уклоњене мокраћне бешике </t>
  </si>
  <si>
    <t>L028522</t>
  </si>
  <si>
    <t xml:space="preserve">Преглед узорка бубрега добијеног биопсијом </t>
  </si>
  <si>
    <t>L028530</t>
  </si>
  <si>
    <t xml:space="preserve">Преглед хируршког исечка бубрега </t>
  </si>
  <si>
    <t>L028548</t>
  </si>
  <si>
    <t xml:space="preserve">Преглед тумора бубрега добијена пункционом биопсијом </t>
  </si>
  <si>
    <t>L028555</t>
  </si>
  <si>
    <t xml:space="preserve">Преглед тумора бубрега </t>
  </si>
  <si>
    <t>L028563</t>
  </si>
  <si>
    <t xml:space="preserve">Преглед дела бубрега </t>
  </si>
  <si>
    <t>L028571</t>
  </si>
  <si>
    <t xml:space="preserve">Преглед бубрега у целини са делом уретера </t>
  </si>
  <si>
    <t>L028589</t>
  </si>
  <si>
    <t xml:space="preserve">Преглед бубрега и уретера у целини </t>
  </si>
  <si>
    <t>L028605</t>
  </si>
  <si>
    <t xml:space="preserve">Преглед дела уретера </t>
  </si>
  <si>
    <t>L028639</t>
  </si>
  <si>
    <t xml:space="preserve">Преглед узорка великих усана односно малих усана односно вулве добијеног биопсијом </t>
  </si>
  <si>
    <t>L028647</t>
  </si>
  <si>
    <t xml:space="preserve">Преглед уклоњене вулве </t>
  </si>
  <si>
    <t>L028654</t>
  </si>
  <si>
    <t xml:space="preserve">Преглед узорка вагине добијеног биопсијом </t>
  </si>
  <si>
    <t>L028662</t>
  </si>
  <si>
    <t xml:space="preserve">Преглед тумора вулве односно вагине </t>
  </si>
  <si>
    <t>L028670</t>
  </si>
  <si>
    <t xml:space="preserve">Преглед узорка цервикса добијена биопсијом </t>
  </si>
  <si>
    <t>L028688</t>
  </si>
  <si>
    <t xml:space="preserve">Преглед киретмана цервикалног канала </t>
  </si>
  <si>
    <t>L028696</t>
  </si>
  <si>
    <t xml:space="preserve">Преглед тумора цервикса </t>
  </si>
  <si>
    <t>L028704</t>
  </si>
  <si>
    <t xml:space="preserve">Преглед дела цервикса добијеног методом "омчице" </t>
  </si>
  <si>
    <t>L028712</t>
  </si>
  <si>
    <t>L028720</t>
  </si>
  <si>
    <t xml:space="preserve">Преглед конизата цервикса </t>
  </si>
  <si>
    <t>L028738</t>
  </si>
  <si>
    <t xml:space="preserve">Преглед целог цервикса </t>
  </si>
  <si>
    <t>L028746</t>
  </si>
  <si>
    <t xml:space="preserve">Преглед киретмана ендометријума </t>
  </si>
  <si>
    <t>L028753</t>
  </si>
  <si>
    <t xml:space="preserve">Преглед киретмана ендоцервикса и ендометријума </t>
  </si>
  <si>
    <t>L028761</t>
  </si>
  <si>
    <t xml:space="preserve">Преглед тумора утеруса </t>
  </si>
  <si>
    <t>L028779</t>
  </si>
  <si>
    <t xml:space="preserve">Преглед тела материце (без цервикса и аднекса) </t>
  </si>
  <si>
    <t>L028787</t>
  </si>
  <si>
    <t xml:space="preserve">Преглед материце и цервикса (без аднекса) </t>
  </si>
  <si>
    <t>L028795</t>
  </si>
  <si>
    <t xml:space="preserve">Преглед материце, цервикса, једног јајника и припадајућег јајовода </t>
  </si>
  <si>
    <t>L028803</t>
  </si>
  <si>
    <t xml:space="preserve">Преглед материце, цервикса, оба јајника и припадајућих јајовода </t>
  </si>
  <si>
    <t>L028811</t>
  </si>
  <si>
    <t xml:space="preserve">Преглед материце, цервикса, једног јајника, припадајућег јајовода и параметријума </t>
  </si>
  <si>
    <t>L028829</t>
  </si>
  <si>
    <t xml:space="preserve">Преглед материце, цервикса, оба јајника, припадајућих јајовода и параметријума </t>
  </si>
  <si>
    <t>L028837</t>
  </si>
  <si>
    <t xml:space="preserve">Преглед узорка јајника добијена биопсијом </t>
  </si>
  <si>
    <t>L028845</t>
  </si>
  <si>
    <t xml:space="preserve">Преглед дела јајника </t>
  </si>
  <si>
    <t>L028852</t>
  </si>
  <si>
    <t xml:space="preserve">Преглед тумора јајника </t>
  </si>
  <si>
    <t>L028860</t>
  </si>
  <si>
    <t xml:space="preserve">Преглед целог јајника </t>
  </si>
  <si>
    <t>L028878</t>
  </si>
  <si>
    <t xml:space="preserve">Преглед узорка јајовода добијена биопсијом </t>
  </si>
  <si>
    <t>L028886</t>
  </si>
  <si>
    <t xml:space="preserve">Преглед дела јајовода </t>
  </si>
  <si>
    <t>L028894</t>
  </si>
  <si>
    <t xml:space="preserve">Преглед целог јајовода </t>
  </si>
  <si>
    <t>L028902</t>
  </si>
  <si>
    <t xml:space="preserve">Преглед дела оментума </t>
  </si>
  <si>
    <t>L028910</t>
  </si>
  <si>
    <t xml:space="preserve">Преглед целог оментума </t>
  </si>
  <si>
    <t>L028936</t>
  </si>
  <si>
    <t xml:space="preserve">Преглед постељице са овојницама и пупчаником односно анализа абортног материјала </t>
  </si>
  <si>
    <t>L028969</t>
  </si>
  <si>
    <t>Преглед тумора можданица</t>
  </si>
  <si>
    <t>L029074</t>
  </si>
  <si>
    <t>Преглед узорка скелетног м ишића добијеног отвореном биопсијом</t>
  </si>
  <si>
    <t>L029413</t>
  </si>
  <si>
    <t>Цитолошки преглед  осталих размаза</t>
  </si>
  <si>
    <t>L029512</t>
  </si>
  <si>
    <t>Преглед размаза пунктата</t>
  </si>
  <si>
    <t>L029686</t>
  </si>
  <si>
    <t>Доказивање Хелицобацтер Пyлори у ткиву</t>
  </si>
  <si>
    <t>L029728</t>
  </si>
  <si>
    <t xml:space="preserve">Доказивање присуства еластичних влакана </t>
  </si>
  <si>
    <t>L029801</t>
  </si>
  <si>
    <t>Доказивање присуства различитих ћелијских елемената</t>
  </si>
  <si>
    <t>L029835</t>
  </si>
  <si>
    <t xml:space="preserve">Обрада и анализа ткива применом декалцинације (Декалцинат) </t>
  </si>
  <si>
    <t>L029843</t>
  </si>
  <si>
    <t>Фетална обдукција</t>
  </si>
  <si>
    <t>42617-00</t>
  </si>
  <si>
    <t>Инцизија тачкица (пунктума)</t>
  </si>
  <si>
    <t>L028068</t>
  </si>
  <si>
    <t>Преглед онтогених тумора и меких ткива</t>
  </si>
  <si>
    <t>L027219</t>
  </si>
  <si>
    <t>Преглед ресектата тумора медијастинума</t>
  </si>
  <si>
    <t>Преглед  CORE  биопсије дојке</t>
  </si>
  <si>
    <t>Преглед  биоптата тумора дојке</t>
  </si>
  <si>
    <t>EX TEMPORE анализа добијеног материјала</t>
  </si>
  <si>
    <t>Преглед полипа желуца, односно танког црева, односно дебелог црева-макроскопска и микроскопска анализа и дијагноза полипоидне лезије желуца, односно танког црева, односно дебелог црева</t>
  </si>
  <si>
    <t>Ексфолијативна цитологија ткива репродуктивних органа жене-неаутоматизована припрема и аутоматизовано бојење</t>
  </si>
  <si>
    <t>Преглед дела цервикса добијеног методом "омчице"</t>
  </si>
  <si>
    <t>Преглед конизата цервикса</t>
  </si>
  <si>
    <t>Консултативни цитолошки преглед готових препарата</t>
  </si>
  <si>
    <t xml:space="preserve">Е.   ХОРМОНСКА ДИЈАГНОСТИКА УКУПНО
</t>
  </si>
  <si>
    <t>L000950</t>
  </si>
  <si>
    <t>ВИТ Д Тотал</t>
  </si>
  <si>
    <t>L001214</t>
  </si>
  <si>
    <t xml:space="preserve">Алфа-фетопротеин (АФП) у серуму </t>
  </si>
  <si>
    <t>L001388</t>
  </si>
  <si>
    <t>Андростедион у серуму</t>
  </si>
  <si>
    <t>L001792</t>
  </si>
  <si>
    <t>FREE BETA - LCG</t>
  </si>
  <si>
    <t>L001800</t>
  </si>
  <si>
    <t xml:space="preserve">Бета-хориогонадотропин, укупан (бета-хЦГ, βхЦГ) у серуму - ФПИА/МЕИА, ЦМИА односно ЕЦЛИА </t>
  </si>
  <si>
    <t>L002022</t>
  </si>
  <si>
    <t xml:space="preserve">Ц-пептид у серуму - ЦМИА односно ЕЦЛИА </t>
  </si>
  <si>
    <t>L002139</t>
  </si>
  <si>
    <t>DHEAS у серуму</t>
  </si>
  <si>
    <t>L002295</t>
  </si>
  <si>
    <t xml:space="preserve">Естрадиол (Е2), укупан у серуму - ФПИА, МЕИА, ЦМИА односно ЕЦЛИА </t>
  </si>
  <si>
    <t xml:space="preserve">Феритин у серуму - имунохемијски </t>
  </si>
  <si>
    <t>L002410</t>
  </si>
  <si>
    <t xml:space="preserve">Фоликулостимулирајући хормон (фолитропин, ФСХ) у серуму - ФПИА, МЕИА, ЦМИА односно ЕЦЛИА </t>
  </si>
  <si>
    <t>L002436</t>
  </si>
  <si>
    <t xml:space="preserve">Фолна киселина у серуму </t>
  </si>
  <si>
    <t>L003327</t>
  </si>
  <si>
    <t xml:space="preserve">Инсулин у серуму - ФПИА, МЕИА, ЦМИА, ЕЦЛИА, односно ЕЛИСА </t>
  </si>
  <si>
    <t>L003517</t>
  </si>
  <si>
    <t xml:space="preserve">Интерлеукин 6 (IL-6) у серуму - ECLIA, CMIA, FPIA, односно ELISA </t>
  </si>
  <si>
    <t>L003764</t>
  </si>
  <si>
    <t xml:space="preserve">Калцитонин (тирокалцитонин, ЦТ) у серуму - ФПИА, МЕИА, ЦМИА односно ЕЦЛИА </t>
  </si>
  <si>
    <t>L003830</t>
  </si>
  <si>
    <t xml:space="preserve">Карциноембриони антиген (ЦЕА) у серуму </t>
  </si>
  <si>
    <t>L003848</t>
  </si>
  <si>
    <t xml:space="preserve">Карцинома антиген ЦА 125 (ЦА 125) у серуму </t>
  </si>
  <si>
    <t>L003855</t>
  </si>
  <si>
    <t xml:space="preserve">Карцинома антиген ЦА 15-3 (ЦА 15-3) у серуму </t>
  </si>
  <si>
    <t>L003863</t>
  </si>
  <si>
    <t xml:space="preserve">Карцинома антиген ЦА 19-9 (ЦА 19-9) у серуму </t>
  </si>
  <si>
    <t>L004176</t>
  </si>
  <si>
    <t xml:space="preserve">Кортизол у серуму - ЦМИА односно ЕЦЛИА </t>
  </si>
  <si>
    <t>L004622</t>
  </si>
  <si>
    <t xml:space="preserve">Лутеинизирајући хормон (лутропин, ЛХ) у серуму - ФПИА, МЕИА ЦМИА односно ЕЦЛИА </t>
  </si>
  <si>
    <t>L005108</t>
  </si>
  <si>
    <t>PAPP - A</t>
  </si>
  <si>
    <t>L005132</t>
  </si>
  <si>
    <t xml:space="preserve">Паратхормон (паратироидни хормон, ПТХ) у серуму - ЦМИА односно ЕЦЛИА </t>
  </si>
  <si>
    <t>L005249</t>
  </si>
  <si>
    <t xml:space="preserve">Про-БНП, Н-терминал (браин натриуретиц пептиде, амино терминални про натриуретски пептид Б-типа) у серуму </t>
  </si>
  <si>
    <t>L005256</t>
  </si>
  <si>
    <t xml:space="preserve">Прогестерон (П4) у серуму - ФПИА, МЕИА, ЦМИА односно ЕЦЛИА </t>
  </si>
  <si>
    <t>L005306</t>
  </si>
  <si>
    <t xml:space="preserve">Пролактин (ПРЛ) у серуму - ФПИА, МЕИА, ЦМИА односно ЕЦЛИА </t>
  </si>
  <si>
    <t>L005330</t>
  </si>
  <si>
    <t xml:space="preserve">Простатични специфични антиген, слободан (фПСА) у серуму - ФПИА, МЕИА, ЦМИА односно ЕЦЛИА </t>
  </si>
  <si>
    <t>L005355</t>
  </si>
  <si>
    <t xml:space="preserve">Простатични специфични антиген, укупан (ПСА) у серуму - ФПИА, МЕИА, ЦМИА односно ЕЦЛИА </t>
  </si>
  <si>
    <t>L005710</t>
  </si>
  <si>
    <t>СХБГ у серуму</t>
  </si>
  <si>
    <t>L005801</t>
  </si>
  <si>
    <t xml:space="preserve">Тестостерон, укупан у серуму - ФПИА, МЕИА, ЦМИА односно ЕЦЛИА </t>
  </si>
  <si>
    <t>L005876</t>
  </si>
  <si>
    <t xml:space="preserve">Тиреостимулирајући хормон (тиротропин, ТСХ) у серуму - ФПИА, МЕИА, ЦМИА односно ЕЦЛИА </t>
  </si>
  <si>
    <t>L005892</t>
  </si>
  <si>
    <t xml:space="preserve">Тироглобулин (Тг) у серуму </t>
  </si>
  <si>
    <t>L005942</t>
  </si>
  <si>
    <t xml:space="preserve">Тироксин, слободан (фТ4) у серуму - ФПИА, МЕИА, ЦМИА односно ЕЦЛИА </t>
  </si>
  <si>
    <t>L005967</t>
  </si>
  <si>
    <t xml:space="preserve">Тироксин, укупан (Т4) у серуму - ФПИА, МЕИА, ЦМИА односно ЕЦЛИА </t>
  </si>
  <si>
    <t>L006080</t>
  </si>
  <si>
    <t xml:space="preserve">Тријодтиронин, слободан (фТ3) у серуму - ФПИА, МЕИА односно ЦМИА </t>
  </si>
  <si>
    <t>L006106</t>
  </si>
  <si>
    <t xml:space="preserve">Тријодтиронин, укупан (Т3) у серуму - ФПИА, МЕИА, ЦМИА </t>
  </si>
  <si>
    <t>L006171</t>
  </si>
  <si>
    <t xml:space="preserve">Тропонин И у серуму </t>
  </si>
  <si>
    <t>L006288</t>
  </si>
  <si>
    <t xml:space="preserve">Валпроична киселина (Депакене) у серуму </t>
  </si>
  <si>
    <t xml:space="preserve">Витамин Б12 (кобаламин, цијанкобаламин) у серуму </t>
  </si>
  <si>
    <t>L006916</t>
  </si>
  <si>
    <t xml:space="preserve">Аденокортикотропин (адренокортикотропни хормон, АЦТХ) у плазми - ЦМИА односно ЕЦЛИА </t>
  </si>
  <si>
    <t>L012450</t>
  </si>
  <si>
    <t>Калпротеин у фецесу</t>
  </si>
  <si>
    <t>L017277</t>
  </si>
  <si>
    <t xml:space="preserve">Антитела на тиреоидну пероксидазу (анти-ТПО) антитела ИгГ класе у серуму - ЕЛИСА </t>
  </si>
  <si>
    <t>L017483</t>
  </si>
  <si>
    <t xml:space="preserve">Антитиреоглобулинска антитела (анти-ТГ-ИгГ) у серуму - ИИФ </t>
  </si>
  <si>
    <t>L017723</t>
  </si>
  <si>
    <t xml:space="preserve">Укупан ИгЕ у серуму - ФИА </t>
  </si>
  <si>
    <t>L019653</t>
  </si>
  <si>
    <t>Детекција антитела на Хелицобацтер пyлори- ЕЛИСА</t>
  </si>
  <si>
    <t>SARS CoV2lgG RBD (ELISA)</t>
  </si>
  <si>
    <t>SARS CoV2lgG NP (ELISA)</t>
  </si>
  <si>
    <t>L020786</t>
  </si>
  <si>
    <t>SARS CoV2lgGiiQ</t>
  </si>
  <si>
    <t>L002379</t>
  </si>
  <si>
    <t>L000851</t>
  </si>
  <si>
    <t>БРОЈ ПАЦИЈЕНАТА-УКУПНО</t>
  </si>
  <si>
    <t>БРОЈ ПРЕГЛЕДАНИХ УЗОРАКА-УКУПНО</t>
  </si>
  <si>
    <t>ЛАБОРАТОРИЈСКЕ АНАЛИЗЕ -УКУПНО</t>
  </si>
  <si>
    <t xml:space="preserve">L000174 </t>
  </si>
  <si>
    <t>Базни екцес (вишак) у крви</t>
  </si>
  <si>
    <t xml:space="preserve">L000208 </t>
  </si>
  <si>
    <t>Бикарбонати (угљен-диоксид, укупан) у крви - POCT методом</t>
  </si>
  <si>
    <t xml:space="preserve">L000224 </t>
  </si>
  <si>
    <t>Билирубин (укупан) у крви - POCT методом</t>
  </si>
  <si>
    <t>L000356</t>
  </si>
  <si>
    <t>Глукоза у крви - POCT методом</t>
  </si>
  <si>
    <t xml:space="preserve">L000471 </t>
  </si>
  <si>
    <t>Хемоглобин фетални (HbF) у крви - спектрофотометријом</t>
  </si>
  <si>
    <t>L000513</t>
  </si>
  <si>
    <t>Хлориди у крви - POCT методом</t>
  </si>
  <si>
    <t>L000588</t>
  </si>
  <si>
    <t>Калијум у крви - POCT методом</t>
  </si>
  <si>
    <t>L000661</t>
  </si>
  <si>
    <t>Натријум у крви - POCT методом</t>
  </si>
  <si>
    <t>L000695</t>
  </si>
  <si>
    <t>O2 сатурација у крви</t>
  </si>
  <si>
    <t>pCO2 (парцијални притисак угљен-диоксида) у крви</t>
  </si>
  <si>
    <t xml:space="preserve">L000711 </t>
  </si>
  <si>
    <t>pH крви</t>
  </si>
  <si>
    <t xml:space="preserve">L000737 </t>
  </si>
  <si>
    <t>pO2 (парцијални притисак кисеоника) у крви</t>
  </si>
  <si>
    <t xml:space="preserve">L000778 </t>
  </si>
  <si>
    <t>Стандардни бикарбонати у крви</t>
  </si>
  <si>
    <t xml:space="preserve">L007856 </t>
  </si>
  <si>
    <t>Калцијум, јонизовани у плазми</t>
  </si>
  <si>
    <t xml:space="preserve">L008037 </t>
  </si>
  <si>
    <t>L-лактат у плазми</t>
  </si>
  <si>
    <t>L014027</t>
  </si>
  <si>
    <t>Хемоглобин (Hb) у крви</t>
  </si>
  <si>
    <t>L022186</t>
  </si>
  <si>
    <t>- Methemoglobin у крви - спектрофотометријски</t>
  </si>
  <si>
    <t>L002774</t>
  </si>
  <si>
    <t xml:space="preserve">Хлориди у крви/серуму7плазми,POCT </t>
  </si>
  <si>
    <t>L010835</t>
  </si>
  <si>
    <t>Ацидобазни статус (pH, p2, pC02) у ликвору, потенциометрија</t>
  </si>
  <si>
    <t>КБЦ "Др Драгиша Мишовић - Дедиње"</t>
  </si>
  <si>
    <t>Табела 15.</t>
  </si>
  <si>
    <t>Лабораторијска дијагностика</t>
  </si>
  <si>
    <t>Број пацијената</t>
  </si>
  <si>
    <t>Број прегледаних узорака</t>
  </si>
  <si>
    <t>А. Биохемијске и хематолошке анализе са уринима укупно</t>
  </si>
  <si>
    <t xml:space="preserve">А. 1.  ХЕМАТОЛОШКЕ АНАЛИЗЕ УКУПНО </t>
  </si>
  <si>
    <t>А.2.   БИОХЕМИЈСКЕ АНАЛИЗЕ УКУПНО</t>
  </si>
  <si>
    <t>Хиломикрони у серуму</t>
  </si>
  <si>
    <t xml:space="preserve">А.3..   ПРЕГЛЕД УРИНА АНАЛИЗЕ УКУПНО </t>
  </si>
  <si>
    <t>Б   МИКРОБИОЛОГИЈА И ПАРАЗИТОЛОГИЈА АНАЛИЗЕ УКУПНО</t>
  </si>
  <si>
    <t>L019281</t>
  </si>
  <si>
    <t>Бактериолошки преглед ликвора</t>
  </si>
  <si>
    <t>Серолошка идентификација Хемопхилус инфлуензае - имуноаглутинација</t>
  </si>
  <si>
    <t>Узимање материјала ( назофагеални брис, салива и др. ) у циљу доказивања вирусног Ag SARS - Cov - 2</t>
  </si>
  <si>
    <t>Детекција вирусног Ag SARS - Cov - 2 квалитативном методом</t>
  </si>
  <si>
    <t>L002253</t>
  </si>
  <si>
    <t xml:space="preserve">Еритропоетин (ЕПО) у серуму - ЕЦЛИА односно ЕЛИСА </t>
  </si>
  <si>
    <t xml:space="preserve">Г. ГАСНЕ АНАЛИЗЕ УКУПНО </t>
  </si>
  <si>
    <t>В. Патохистолошке анализе укупно</t>
  </si>
  <si>
    <t>В1 АНАЛИЗЕ ОРГАНИЗОВАНОГ СКРИНИНГА  РАКА*</t>
  </si>
  <si>
    <t>Преглед ендоскопсог узорка једњака,односно  желуца, односно танког, односно дебелог црева, односно аналног канала-макроскопска и микроскопска анализа и дијагноза промене у ендоскопском исечку једњака, односно желуца, односно танког, односно дебелог црева, одноно аналног канала</t>
  </si>
  <si>
    <t>Г. ЦИТОЛОШКА ЛАБОРАТОРИЈА-АНАЛИЗЕ ОРГАНИЗОВАНОГ СКРИНИНГА  РАКА  ГРЛИЋА МАТЕРИЦЕ**</t>
  </si>
  <si>
    <t>L029447</t>
  </si>
  <si>
    <t>Ф. ТРАНСФУЗИОЛОШКА ДИЈАГНОСТИКА УКУПНО</t>
  </si>
  <si>
    <t>L026575</t>
  </si>
  <si>
    <t>Преглед уклоњене мамиле</t>
  </si>
  <si>
    <t>Преглед делимично ресекованог једњака</t>
  </si>
  <si>
    <t>Преглед ресековане кости са тумором са одређивањем граница ресекције</t>
  </si>
  <si>
    <t>Преглед оба тестиса у целини</t>
  </si>
  <si>
    <t>Преглед дела цервикса са параметеријама и делом вагине</t>
  </si>
  <si>
    <t xml:space="preserve">Прeглeд уклoњeнoг тимусa </t>
  </si>
  <si>
    <t xml:space="preserve">Прeглeд рeсeкoвaнoг сeгмeнтa плућa </t>
  </si>
  <si>
    <t>L014480</t>
  </si>
  <si>
    <t>Faktor F VIII (antihemofilni globulin A, AHG- A) u plazmi</t>
  </si>
  <si>
    <t>L000026</t>
  </si>
  <si>
    <t xml:space="preserve">Узорковање крви (венепункција) </t>
  </si>
  <si>
    <t>L000042</t>
  </si>
  <si>
    <t>L000059</t>
  </si>
  <si>
    <t>Пријем и контрола квалитета узорка и припрема узорка за замрзавање, складиштење и транспорт**</t>
  </si>
  <si>
    <t>L019059</t>
  </si>
  <si>
    <t>Скрининг тест еритроцитних антитела (ензимски) - микроепрувета</t>
  </si>
  <si>
    <t>Хемоглобин (Хб) у крви</t>
  </si>
  <si>
    <t>L014241</t>
  </si>
  <si>
    <t xml:space="preserve">Анти Xа активност у плазми - коагулометријски </t>
  </si>
  <si>
    <t>L014258</t>
  </si>
  <si>
    <t xml:space="preserve">Агрегација тромбоцита комбинованим системом Кол-АДП у крви </t>
  </si>
  <si>
    <t>L014266</t>
  </si>
  <si>
    <t xml:space="preserve">Агрегација тромбоцита комбинованим системом Кол-Адр у крви </t>
  </si>
  <si>
    <t>L 014837</t>
  </si>
  <si>
    <t xml:space="preserve">Луми агрегација тромбоцита у плазми </t>
  </si>
  <si>
    <t>L014332</t>
  </si>
  <si>
    <t xml:space="preserve">Активирано парцијално тромбопластинско време (аПТТ) у плазми - коагулометријски </t>
  </si>
  <si>
    <t>L014365</t>
  </si>
  <si>
    <t xml:space="preserve">Антитромбин (АТИИИ) активност у плазми - спектрофотометријски </t>
  </si>
  <si>
    <t>L014415</t>
  </si>
  <si>
    <t xml:space="preserve">Д-димер у плазми </t>
  </si>
  <si>
    <t>L014431</t>
  </si>
  <si>
    <t xml:space="preserve">Д-димер у плазми, семикванитативно </t>
  </si>
  <si>
    <t>L015040</t>
  </si>
  <si>
    <t xml:space="preserve">Протромбинско време (ПТ и ИНР вредност) у плазми - коагулометријски </t>
  </si>
  <si>
    <t>L015057</t>
  </si>
  <si>
    <t xml:space="preserve">Протромбинско време (ПТ) </t>
  </si>
  <si>
    <t>L015172</t>
  </si>
  <si>
    <t xml:space="preserve">Тромбинско време (ТТ) у плазми </t>
  </si>
  <si>
    <t>L015214</t>
  </si>
  <si>
    <t xml:space="preserve">Тромботест у плазми или крви </t>
  </si>
  <si>
    <t>L015297</t>
  </si>
  <si>
    <t xml:space="preserve">Време лизе еуглобулина у плазми </t>
  </si>
  <si>
    <t>L018168</t>
  </si>
  <si>
    <t>АБО крвна група - плочица</t>
  </si>
  <si>
    <t>L018176</t>
  </si>
  <si>
    <t>АБО подгрупа - епрувета</t>
  </si>
  <si>
    <t>L018192</t>
  </si>
  <si>
    <t>АБО/РхД крвна група - епрувета</t>
  </si>
  <si>
    <t>L018218</t>
  </si>
  <si>
    <t>АБО/РхД крвна група, моноклонска антитела - микроепрувета</t>
  </si>
  <si>
    <t>L018275</t>
  </si>
  <si>
    <t>Интерреакција, еритроцит даваоца и серум примаоца - епрувета</t>
  </si>
  <si>
    <t>L018283</t>
  </si>
  <si>
    <t>Интерреакција, еритроцити даваоца и серум примаоца - микроепрувета</t>
  </si>
  <si>
    <t>L018416</t>
  </si>
  <si>
    <t>Моноспецифицан директан Цоомбс-ов тест (ДАТ) - микроепрувета</t>
  </si>
  <si>
    <t>L018440</t>
  </si>
  <si>
    <t>Полиспецифичан директан Цоомбс-ов тест (ДАТ) - епрувета</t>
  </si>
  <si>
    <t>L018457</t>
  </si>
  <si>
    <t>Полиспецифичан директан Цоомбс-ов тест (ДАТ) - микроепрувета</t>
  </si>
  <si>
    <t>L018481</t>
  </si>
  <si>
    <t>Типизација антигена А1 - епрувета</t>
  </si>
  <si>
    <t>L018523</t>
  </si>
  <si>
    <t>Типизација антигена Фyа - епрувета</t>
  </si>
  <si>
    <t>L018549</t>
  </si>
  <si>
    <t>Типизација антигена Фyб - епрувета</t>
  </si>
  <si>
    <t>L018564</t>
  </si>
  <si>
    <t>Типизација антигена Х - епрувета</t>
  </si>
  <si>
    <t>L018580</t>
  </si>
  <si>
    <t>Типизација антигена Јка - епрувета</t>
  </si>
  <si>
    <t>L018606</t>
  </si>
  <si>
    <t>Типизација антигена Јкб - епрувета</t>
  </si>
  <si>
    <t>L018622</t>
  </si>
  <si>
    <t>Типизација антигена К - епрувета</t>
  </si>
  <si>
    <t>L018663</t>
  </si>
  <si>
    <t>Типизација антигена Леа - епрувета</t>
  </si>
  <si>
    <t>L018689</t>
  </si>
  <si>
    <t>Типизација антигена Леб - епрувета</t>
  </si>
  <si>
    <t>L018713</t>
  </si>
  <si>
    <t>Типизација антигена М, епрувета</t>
  </si>
  <si>
    <t>L018721</t>
  </si>
  <si>
    <t>Типизација антигена Н - епрувета</t>
  </si>
  <si>
    <t>L018812</t>
  </si>
  <si>
    <t>Типизација појединачних специфичности Рх фенотипа (Ц,ц,Е,е) - епрувета</t>
  </si>
  <si>
    <t>L018820</t>
  </si>
  <si>
    <t>Типизација појединачних специфичности Рх фенотипа (Ц,ц,Е,е) - микроепрувета</t>
  </si>
  <si>
    <t>L018838</t>
  </si>
  <si>
    <t>Типизација ретких еритроцитних антигена других крвногрупних система по антигену - епрувета</t>
  </si>
  <si>
    <t>L018853</t>
  </si>
  <si>
    <t>Типизација Рх Д wеак антиген - микроепрувета</t>
  </si>
  <si>
    <t>L018846</t>
  </si>
  <si>
    <t>Типизација ретких еритроцитних антигена других крвногрупних система типизација по антигену - микроепрувета</t>
  </si>
  <si>
    <t>L018879</t>
  </si>
  <si>
    <t>Типизација РхД антигена - епрувета</t>
  </si>
  <si>
    <t>L018887</t>
  </si>
  <si>
    <t>Типизација РхД антигена - микроепрувета</t>
  </si>
  <si>
    <t>L018911</t>
  </si>
  <si>
    <t>Типизација РхД wеак антигена - епрувета</t>
  </si>
  <si>
    <t>L018945</t>
  </si>
  <si>
    <t>Идентификација еритроцитних антитела НаЦл медијум - микроепрувета</t>
  </si>
  <si>
    <t>L018952</t>
  </si>
  <si>
    <t>Идентификација еритроцитних антитела у АХГ медијуму - микроепрувета</t>
  </si>
  <si>
    <t>L018960</t>
  </si>
  <si>
    <t>Идентификација еритроцитних антитела АХГ медијум - епрувета</t>
  </si>
  <si>
    <t>L018978</t>
  </si>
  <si>
    <t>Идeнтификaциja eритрoцитних aнтитeлa eнзимoм-eпрувeтa</t>
  </si>
  <si>
    <t>L018762</t>
  </si>
  <si>
    <t>Типизација антигена С - епрувета</t>
  </si>
  <si>
    <t>L018770</t>
  </si>
  <si>
    <t>Типизација антигена с - епрувета</t>
  </si>
  <si>
    <t>L018986</t>
  </si>
  <si>
    <t>Идентификација еритроцитних антитела ензимом - микроепрувета</t>
  </si>
  <si>
    <t>L019000</t>
  </si>
  <si>
    <t>Идентификација еритроцитних антитела НаЦл медијум - епрувета</t>
  </si>
  <si>
    <t>L019075</t>
  </si>
  <si>
    <t>Скрининг тест еритроцитних антитела АХГ - микроепрувета</t>
  </si>
  <si>
    <t>L019562</t>
  </si>
  <si>
    <t>Детекција антитела (ИгМ или ИгГ) на Трепонема паллидум - ЕЛИСА</t>
  </si>
  <si>
    <t>L020578</t>
  </si>
  <si>
    <t xml:space="preserve">Квалитативно одређивање анти ХЦВ антитела - ЕЛИСА </t>
  </si>
  <si>
    <t>L020602</t>
  </si>
  <si>
    <t xml:space="preserve">Квалитативно одређивање антигена и антитела за ХИВ - ЕЛИСА </t>
  </si>
  <si>
    <t>L020677</t>
  </si>
  <si>
    <t xml:space="preserve">Квалитативно одређивање ХБс антигена у серуму - ЕЛИСА </t>
  </si>
  <si>
    <t>L015081</t>
  </si>
  <si>
    <t>Ротациона тромбоеластографија у крви</t>
  </si>
  <si>
    <t>L019042</t>
  </si>
  <si>
    <t>Скрининг тeст eритрoцитних aнтитeлa (eнзимски)-eпрувeтa</t>
  </si>
  <si>
    <t>L018648</t>
  </si>
  <si>
    <t>Tипизaциja aнтигeнa К-микрoeпрувeтa</t>
  </si>
  <si>
    <t>L014837</t>
  </si>
  <si>
    <t>L018432</t>
  </si>
  <si>
    <t>L019034</t>
  </si>
  <si>
    <t>L019091</t>
  </si>
  <si>
    <t>L019026</t>
  </si>
  <si>
    <t>L018184</t>
  </si>
  <si>
    <t>Луми aгрeгaциja трoмбoцитa у плaзми</t>
  </si>
  <si>
    <t>Moнoспeцифичaн дирeктaн Цooмбс-oв тeст (ДAT) - eпрувeтa</t>
  </si>
  <si>
    <t>Индирeктaн Цooмбс-oв тeст (ИAT) - микрoeпрувeтa</t>
  </si>
  <si>
    <t>Скрининг тeст eритрoгирних aнтитeлa (AХГ) - eпрувeтa</t>
  </si>
  <si>
    <t>Индирeктaн Цooмбс-oв тeст (ИAT) - eпрувeтa</t>
  </si>
  <si>
    <t>AБO пoдгрупa - микрoeпрувeтa</t>
  </si>
  <si>
    <t>L014704</t>
  </si>
  <si>
    <t>L014522</t>
  </si>
  <si>
    <t>L014563</t>
  </si>
  <si>
    <t>L014456</t>
  </si>
  <si>
    <t>L014555</t>
  </si>
  <si>
    <t>L014621</t>
  </si>
  <si>
    <t>L014647</t>
  </si>
  <si>
    <t>L014662</t>
  </si>
  <si>
    <t>L015256</t>
  </si>
  <si>
    <t>L014977</t>
  </si>
  <si>
    <t>L014985</t>
  </si>
  <si>
    <t>L015000</t>
  </si>
  <si>
    <t>L015073</t>
  </si>
  <si>
    <t>L015149</t>
  </si>
  <si>
    <t>L014845</t>
  </si>
  <si>
    <t>L015150</t>
  </si>
  <si>
    <t>L015115</t>
  </si>
  <si>
    <t>L015107</t>
  </si>
  <si>
    <t>L018937</t>
  </si>
  <si>
    <t>Фибринoгeн у плaзми (Цлaусс), кoaгулoмeтриja</t>
  </si>
  <si>
    <t>Фaктoр ИИ (прoтрoмбин) aктивнoст, у плaзми кoaгулoмeтриja</t>
  </si>
  <si>
    <t>Фaктoр В (прoaкцeлeрин) aктивнoст у плaзми, кoaгулoмeтриja</t>
  </si>
  <si>
    <t>Фaктoр ФВИИ (прoкoнвeртин) aктивнoст у плaзми, кoaгулoмeтриja</t>
  </si>
  <si>
    <t>Фaктoр XИИ (Хaгeмaн) aктивнoст, у плaзми, кoaгулoмeтриja</t>
  </si>
  <si>
    <t>Фaктoр XИИ (фибрин стaбилизуjући фaктoр) aктивнoст у плaзми, спeктрoфoтoмeтриja</t>
  </si>
  <si>
    <t>Вoн Wиллeбрaндoв фaктoр (вWФ), aктивнoст у плaзми, имунoтурбидимeтриja</t>
  </si>
  <si>
    <t>Прoтeин Ц, aнтигeн у плaзми, имунoeнзимски</t>
  </si>
  <si>
    <t>Прoтeин С aктивнoст у плaзми, кoaгулoмeтриja</t>
  </si>
  <si>
    <t>Прoтeин С aнтигeн, слoбoдни у плaзми, имунoтурбидимeтриja</t>
  </si>
  <si>
    <t>Рeзистeнциja нa aктивирaни прoтeин Ц у плaзми (AПЦР), кoaгулoмeтриja</t>
  </si>
  <si>
    <t>Лупус aнтикoaгулaнс у плaзми (ЛA1), кoaгулoмeтриja</t>
  </si>
  <si>
    <t>Лупус aнтикoaгулaнс у плaзми (ЛA2), кoнфирмaциoни тeст, кoaгулoмeтриja</t>
  </si>
  <si>
    <t>ЛA1/ЛA2 oднoс</t>
  </si>
  <si>
    <t>Силикa кoaгулaциoнo врeмe у плaзми, скрининг тeст</t>
  </si>
  <si>
    <t>Силикa кoaгулaциoнo врeмe у плaзми, пoтврдни тeст</t>
  </si>
  <si>
    <t>Хeпaрин индукoвaнa aнтитeлa (ХИT) aнтитeлa из сeрумa - микрoeпрувeтa</t>
  </si>
  <si>
    <t>Фaктoр ИX (aнтихeмoфилни глoбулин Б, AХГ􀂱Б) aктивнoст у плaзми, кoaгулoмeтриja</t>
  </si>
  <si>
    <t>Фaктoр XИ (aнтихeмoфилни глoбулин Ц, AХГ􀂱Ц) aктивнoст у плaзми, кoaгулoмeтриja</t>
  </si>
  <si>
    <t xml:space="preserve">Табела 14. </t>
  </si>
  <si>
    <t>Дијагностичке процедуре са снимањем</t>
  </si>
  <si>
    <t>Рендген дијагностика (у загради уписати број апарата и број смена)</t>
  </si>
  <si>
    <t>Број прегледаних пацијената</t>
  </si>
  <si>
    <t>Укупан број услуга</t>
  </si>
  <si>
    <t>30439-00</t>
  </si>
  <si>
    <t>Интраоперативна холангиографија</t>
  </si>
  <si>
    <t>30440-00</t>
  </si>
  <si>
    <t>Перкутана трансхепатичка холангиографија</t>
  </si>
  <si>
    <t>30484-00</t>
  </si>
  <si>
    <t>Ендоскопска ретроградна холангиопанкреатографија (ЕРЦП)</t>
  </si>
  <si>
    <t>57512-00</t>
  </si>
  <si>
    <t>Радиографско снимање лакта и хумеруса</t>
  </si>
  <si>
    <t>А57512-00</t>
  </si>
  <si>
    <t xml:space="preserve">Радиографија лакта и хумеруса </t>
  </si>
  <si>
    <t>57512-02</t>
  </si>
  <si>
    <t>Радиографско снимање шаке, ручног зглоба и подлактице</t>
  </si>
  <si>
    <t>А57512-02</t>
  </si>
  <si>
    <t xml:space="preserve">Радиографија шаке, ручног зглоба и подлактице </t>
  </si>
  <si>
    <t>57518-00</t>
  </si>
  <si>
    <t>Радиографско снимање фемура</t>
  </si>
  <si>
    <t>А57518-00</t>
  </si>
  <si>
    <t>57524-01</t>
  </si>
  <si>
    <t>Радиографско снимање колена и ноге</t>
  </si>
  <si>
    <t>А57524-01</t>
  </si>
  <si>
    <t>Радиографија колена и ноге</t>
  </si>
  <si>
    <t>57524-02</t>
  </si>
  <si>
    <t>Радиографско снимање ноге и глежња</t>
  </si>
  <si>
    <t>А57524-02</t>
  </si>
  <si>
    <t xml:space="preserve">Радиографија ноге и глежња </t>
  </si>
  <si>
    <t>57524-04</t>
  </si>
  <si>
    <t>Радиографско снимање глежња и стопала</t>
  </si>
  <si>
    <t>А57524-05</t>
  </si>
  <si>
    <t xml:space="preserve">Радиографија глежња и стопала </t>
  </si>
  <si>
    <t>57700-00</t>
  </si>
  <si>
    <t>Радиографско снимање рамена или скапуле</t>
  </si>
  <si>
    <t>А57700-00</t>
  </si>
  <si>
    <t>Радиографија рамена или скапуле – читање</t>
  </si>
  <si>
    <t>57712-00</t>
  </si>
  <si>
    <t>Радиографско снимање зглоба кука</t>
  </si>
  <si>
    <t>A57712-00</t>
  </si>
  <si>
    <t xml:space="preserve">Радиографија зглоба кука </t>
  </si>
  <si>
    <t>57715-00</t>
  </si>
  <si>
    <t>Радиографско снимање пелвиса</t>
  </si>
  <si>
    <t>A57715-00</t>
  </si>
  <si>
    <t xml:space="preserve">Радиографија пелвиса </t>
  </si>
  <si>
    <t>57901-00</t>
  </si>
  <si>
    <t>Радиографско снимање лобање</t>
  </si>
  <si>
    <t>A57901-00</t>
  </si>
  <si>
    <t xml:space="preserve">Радиографија лобање </t>
  </si>
  <si>
    <t>57903-00</t>
  </si>
  <si>
    <t>Радиографско снимање параназалног синуса</t>
  </si>
  <si>
    <t>A57903-00</t>
  </si>
  <si>
    <t xml:space="preserve">Радиографско снимање параназалног синуса </t>
  </si>
  <si>
    <t>57906-00</t>
  </si>
  <si>
    <t>Радиографско снимање мастоидне кости</t>
  </si>
  <si>
    <t>A57906-00</t>
  </si>
  <si>
    <t>Рaдиoгрaфскo снимaњe мaстoиднe кoсти</t>
  </si>
  <si>
    <t>57921-00</t>
  </si>
  <si>
    <t>Рaдиoгрaфскo снимaњe нoсa</t>
  </si>
  <si>
    <t>А57921-00</t>
  </si>
  <si>
    <t>57927-00</t>
  </si>
  <si>
    <t>Темпоромандибуларни зглоб</t>
  </si>
  <si>
    <t>A57927-00</t>
  </si>
  <si>
    <t>Рaдиoгрaфскo снимaњe тeмпoрaлнoмaндибулaрнoг зглoбa</t>
  </si>
  <si>
    <t>57945-00</t>
  </si>
  <si>
    <t>Радиографско снимање ларинкса</t>
  </si>
  <si>
    <t>A57945-00</t>
  </si>
  <si>
    <t>Рaдиoгрaфскo снимaњe лaринксa</t>
  </si>
  <si>
    <t>58100-00</t>
  </si>
  <si>
    <t>Радиографско снимање цервикалног дела кичме</t>
  </si>
  <si>
    <t>А58100-00</t>
  </si>
  <si>
    <t xml:space="preserve">Радиографско снимање цервикалног дела кичме </t>
  </si>
  <si>
    <t>58103-00</t>
  </si>
  <si>
    <t>Радиографско снимање торакалног дела кичме</t>
  </si>
  <si>
    <t>А58103-00</t>
  </si>
  <si>
    <t xml:space="preserve">Радиографско снимање торакалног дела кичме </t>
  </si>
  <si>
    <t>58106-00</t>
  </si>
  <si>
    <t>Радиографско снимање лумбосакралног дела кичме</t>
  </si>
  <si>
    <t>А58106-00</t>
  </si>
  <si>
    <t>Радиографско снимање лумбалносакралног дела кичме</t>
  </si>
  <si>
    <t>58109-00</t>
  </si>
  <si>
    <t>Радиографија сакралног дела кичме</t>
  </si>
  <si>
    <t>А58109-00</t>
  </si>
  <si>
    <t xml:space="preserve">Радиографско снимање сакралнококцигеалног дела кичме </t>
  </si>
  <si>
    <t>58500-00</t>
  </si>
  <si>
    <t>Радиографско снимање грудног коша</t>
  </si>
  <si>
    <t>А58500-00</t>
  </si>
  <si>
    <t>58506-00</t>
  </si>
  <si>
    <t>Радиографско снимање грудног коша са флуороскопским скринингом</t>
  </si>
  <si>
    <t>А58506001</t>
  </si>
  <si>
    <t>Радиографско снимање грудног коша са флуороскопским прегледом</t>
  </si>
  <si>
    <t>58527-00</t>
  </si>
  <si>
    <t>Радиографија стернума и ребара - обострано</t>
  </si>
  <si>
    <t>А58527-00</t>
  </si>
  <si>
    <t>Радиографско снимање стернума и ребара, обострано</t>
  </si>
  <si>
    <t>58700-00</t>
  </si>
  <si>
    <t>Радиографско снимање уринарног система</t>
  </si>
  <si>
    <t>А58700-00</t>
  </si>
  <si>
    <t xml:space="preserve">Радиографско снимање уринарног система </t>
  </si>
  <si>
    <t>58706-00</t>
  </si>
  <si>
    <t>Интравенска пијелографија</t>
  </si>
  <si>
    <t>А58706001</t>
  </si>
  <si>
    <t>Интравенска урографија</t>
  </si>
  <si>
    <t>58715-00</t>
  </si>
  <si>
    <t>Антероградна пијелографија</t>
  </si>
  <si>
    <t>А58715-00</t>
  </si>
  <si>
    <t xml:space="preserve">Антероградна пиjелографија </t>
  </si>
  <si>
    <t>58715-01</t>
  </si>
  <si>
    <t>Ретроградна пијелографија</t>
  </si>
  <si>
    <t>А58715-01</t>
  </si>
  <si>
    <t xml:space="preserve">Ретроградна пиjелографија </t>
  </si>
  <si>
    <t>58718-00</t>
  </si>
  <si>
    <t>Ретроградна цистографија</t>
  </si>
  <si>
    <t>А58718-00</t>
  </si>
  <si>
    <t xml:space="preserve">Ретроградна цистографија </t>
  </si>
  <si>
    <t>58718-01</t>
  </si>
  <si>
    <t>Ретроградна уретероцистографија</t>
  </si>
  <si>
    <t xml:space="preserve">Ретроградна уретрографија </t>
  </si>
  <si>
    <t>58721-00</t>
  </si>
  <si>
    <t>Ретроградна микциона уретероцистографија</t>
  </si>
  <si>
    <t>А58721-00</t>
  </si>
  <si>
    <t xml:space="preserve">Ретроградна микциона цистоуретрографија </t>
  </si>
  <si>
    <t>58900-00</t>
  </si>
  <si>
    <t>Радиографско снимање абдомена</t>
  </si>
  <si>
    <t>А58900-00</t>
  </si>
  <si>
    <t xml:space="preserve">Радиографија абдомена </t>
  </si>
  <si>
    <t>58909-01</t>
  </si>
  <si>
    <t>Радиографско снимање фаринкса, езофагуса, желуца или дуоденума са применом позитивног контрастног средства и скринингом грудног коша</t>
  </si>
  <si>
    <t>Радиографско снимање фаринкса, езофагуса, желуца или дуоденума са применом позитивног контрастног средства и прегледом грудног коша</t>
  </si>
  <si>
    <t>58912-01</t>
  </si>
  <si>
    <t>Радиографско снимање дуоденума са пасажом танког црева и скринингом грудног коша</t>
  </si>
  <si>
    <t>А58912011</t>
  </si>
  <si>
    <t>Радиографско снимање фаринкса, езофагуса, желуца или дуоденума са применом позитивног контрастног средства и пролазом до колона са прегледом грудног коша</t>
  </si>
  <si>
    <t>58915-00</t>
  </si>
  <si>
    <t>Радиографско снимање танког црева са применом позитивног контрастног средства</t>
  </si>
  <si>
    <t>А58915-00</t>
  </si>
  <si>
    <t>Радиографија танког црева са применом позитивног контрастног средства – читање</t>
  </si>
  <si>
    <t>58921-00</t>
  </si>
  <si>
    <t>Иригографија</t>
  </si>
  <si>
    <t>А58921-00</t>
  </si>
  <si>
    <t>Oстaлa рaдиoгрaфскa снимaњa гaстрoинтeстинaлнoг трaктa сa примeнoм пoзитивнoг кoнтрaстнoг срeдствa и клистирoм</t>
  </si>
  <si>
    <t>58927-00</t>
  </si>
  <si>
    <t>Директна холангиографија постоперативна</t>
  </si>
  <si>
    <t>А58927-00</t>
  </si>
  <si>
    <t>Директна холангиографија, постоперативна</t>
  </si>
  <si>
    <t>59300-00</t>
  </si>
  <si>
    <t>Радиографско снимање дојке, обострано</t>
  </si>
  <si>
    <t>А59300-00</t>
  </si>
  <si>
    <t>Радиографија дојке, обострано</t>
  </si>
  <si>
    <t>59712-00</t>
  </si>
  <si>
    <t>Хистеросалпингографија</t>
  </si>
  <si>
    <t>А59712-00</t>
  </si>
  <si>
    <t xml:space="preserve">Хистеросалпингографија </t>
  </si>
  <si>
    <t>59739-03</t>
  </si>
  <si>
    <t>Остале синографије</t>
  </si>
  <si>
    <t>96199-09</t>
  </si>
  <si>
    <t>Интравенско давање фармаколошког средства - контраст</t>
  </si>
  <si>
    <t>А57524-04</t>
  </si>
  <si>
    <t>Услуге у оквиру организованог скрининга рака** - Пацијенти</t>
  </si>
  <si>
    <t>Радиографско снимањe дојки,обострано</t>
  </si>
  <si>
    <t>Биопсија дојке - услуге</t>
  </si>
  <si>
    <t>31533-00</t>
  </si>
  <si>
    <t>Биопсија дојке иглом</t>
  </si>
  <si>
    <t>31548-00</t>
  </si>
  <si>
    <t>Биопсија дубоког ткива дојке</t>
  </si>
  <si>
    <t>Ултразвучна дијагностика (у загради уписати број апарата и број смена)</t>
  </si>
  <si>
    <t>009202</t>
  </si>
  <si>
    <t>Ултразвучни преглед пљувачних жлезда</t>
  </si>
  <si>
    <t>55032-00</t>
  </si>
  <si>
    <t>Ултразвучни преглед врата</t>
  </si>
  <si>
    <t>Ултразвучни преглед штитасте жлезде</t>
  </si>
  <si>
    <t>55036-00</t>
  </si>
  <si>
    <t>Ултразвучни преглед абдомена</t>
  </si>
  <si>
    <t>Еластографија јетре</t>
  </si>
  <si>
    <t>55038-00</t>
  </si>
  <si>
    <t>Ултразвучни преглед уротракта</t>
  </si>
  <si>
    <t>55048-00</t>
  </si>
  <si>
    <t>Ултразвучни преглед скротума</t>
  </si>
  <si>
    <t>55076-00</t>
  </si>
  <si>
    <t>Ултразвучни преглед дојке, билатералан</t>
  </si>
  <si>
    <t>55084-00</t>
  </si>
  <si>
    <t>Ултразвучни преглед бешике</t>
  </si>
  <si>
    <t>55800-00</t>
  </si>
  <si>
    <t>Ултразвучни преглед шаке</t>
  </si>
  <si>
    <t>55804-00</t>
  </si>
  <si>
    <t xml:space="preserve">Ултразвучни преглед подлактице и лакта </t>
  </si>
  <si>
    <t>55808-00</t>
  </si>
  <si>
    <t>Ултразвучни преглед рамена и надлактице</t>
  </si>
  <si>
    <t>55812-001</t>
  </si>
  <si>
    <t>Ултразвук грудног коша</t>
  </si>
  <si>
    <t>55816-01</t>
  </si>
  <si>
    <t>Ултразвучни преглед препона</t>
  </si>
  <si>
    <t>55824-00</t>
  </si>
  <si>
    <t>Ултразвучни преглед глутеалне регије</t>
  </si>
  <si>
    <t>55824-01</t>
  </si>
  <si>
    <t>Ултразвучни преглед бедра</t>
  </si>
  <si>
    <t>55828-00</t>
  </si>
  <si>
    <t>Ултразвучни преглед колена</t>
  </si>
  <si>
    <t>55832-00</t>
  </si>
  <si>
    <t>Ултразвучни преглед подколенице</t>
  </si>
  <si>
    <t>55836-00</t>
  </si>
  <si>
    <t>Ултразвучни преглед глежња и стопала</t>
  </si>
  <si>
    <t>55844-00</t>
  </si>
  <si>
    <t>Ултразвучни преглед коже и поткожних промена</t>
  </si>
  <si>
    <t>90908-00</t>
  </si>
  <si>
    <t xml:space="preserve">Ултразвучни преглед осталих области </t>
  </si>
  <si>
    <t>55070-00</t>
  </si>
  <si>
    <t>Ултрaзвучни прeглeд дojкe, унилaтeрaлaн</t>
  </si>
  <si>
    <t>Услуге у оквиру организованог скрининга рака**</t>
  </si>
  <si>
    <t>Уллтразвучни преглед дојки</t>
  </si>
  <si>
    <t>Доплер* (у загради уписати број апарата и број смена)</t>
  </si>
  <si>
    <t>55238-01</t>
  </si>
  <si>
    <t>Ултразвучни дуплекс преглед артерија или бајпаса доњих екстремитета, билатерални</t>
  </si>
  <si>
    <t>55244-01</t>
  </si>
  <si>
    <t>Ултразвучни дуплекс преглед вена доњих екстремитета, билатерални</t>
  </si>
  <si>
    <t>55274-00</t>
  </si>
  <si>
    <t>Ултразвучни дуплекс преглед екстракранијалних, каротидних и вертебралних крвних судова</t>
  </si>
  <si>
    <t>55278-00</t>
  </si>
  <si>
    <t>Ултразвучни дуплекс преглед реналних и/или висцералних крвних судова</t>
  </si>
  <si>
    <t>55292-00</t>
  </si>
  <si>
    <t>Ултразвучни дуплекс преглед хируршки обликоване АВ фистуле или АВ синтетска премосница горњих екстремитета</t>
  </si>
  <si>
    <t>ЦТ Скенер (у загради уписати број апарата и број смена)</t>
  </si>
  <si>
    <t>56001-00</t>
  </si>
  <si>
    <t>Компјутеризована томографија мозга</t>
  </si>
  <si>
    <t>Компјутеризована томографија мозга – снимање</t>
  </si>
  <si>
    <t>Компјутеризована томографија мозга – читање</t>
  </si>
  <si>
    <t>56007-00</t>
  </si>
  <si>
    <t>Компјутеризована томографија мозга са интравенском применом контрастног средства</t>
  </si>
  <si>
    <t>Компјутеризована томографија мозга са интравенском применом кон-трастног средства – снимање</t>
  </si>
  <si>
    <t>56016-04</t>
  </si>
  <si>
    <t>Компјутеризована томографија средњег ува и темпоралне кости, обострана</t>
  </si>
  <si>
    <t xml:space="preserve">56022-00 </t>
  </si>
  <si>
    <t>Компјутеризована томографија фацијалних костију</t>
  </si>
  <si>
    <t>Компјутеризована томографија фацијалних костију – снимање</t>
  </si>
  <si>
    <t>56022-01</t>
  </si>
  <si>
    <t>Компјутеризована томографија параназалног синуса</t>
  </si>
  <si>
    <t>Компјутеризована томографија параназалног синуса – снимање</t>
  </si>
  <si>
    <t>Компјутеризована томографија фацијалних костију – читање</t>
  </si>
  <si>
    <t>56028-01</t>
  </si>
  <si>
    <t>Компјутеризована томографија параназалног синуса са интравенском применом контрастног средства</t>
  </si>
  <si>
    <t>Компјутеризована томографија фацијалних костију са интравенском применом контрастног средства - снимање</t>
  </si>
  <si>
    <t>56028-00</t>
  </si>
  <si>
    <t>Компјутеризована томографија фацијалних костију са интравенском применом контрастног средства</t>
  </si>
  <si>
    <t xml:space="preserve">Компјутеризована томографија параназалног синуса са интравенском применом контрастног средства -  снимање </t>
  </si>
  <si>
    <t>Компјутеризована томографија параназалног синуса – читање</t>
  </si>
  <si>
    <t>56307-01</t>
  </si>
  <si>
    <t>Компјутеризована томографија грудног коша и абдомена са интравенском применом контрастног средства</t>
  </si>
  <si>
    <t>56107-00</t>
  </si>
  <si>
    <t>Компјутеризована томографија меких ткива врата са интравенском применом контрастног средства</t>
  </si>
  <si>
    <t>56220-00</t>
  </si>
  <si>
    <t>Компјутеризована томографија кичме, цервикалне регије</t>
  </si>
  <si>
    <t>56221-00</t>
  </si>
  <si>
    <t>Компјутеризована томографија кичме, торакалне регије</t>
  </si>
  <si>
    <t>56223-00</t>
  </si>
  <si>
    <t>Компјутеризована томографија кичме, лумбосакралне регије</t>
  </si>
  <si>
    <t>56233-00</t>
  </si>
  <si>
    <t>Компјутеризована томографија кичме, вишеструких регија</t>
  </si>
  <si>
    <t>56301-00</t>
  </si>
  <si>
    <t>Компјутеризована томографија грудног коша</t>
  </si>
  <si>
    <t>Компјутеризована томографија грудног коша – снимање</t>
  </si>
  <si>
    <t>56307-00</t>
  </si>
  <si>
    <t>Компјутеризована томографија грудног коша са интравенском применом контрастног средства</t>
  </si>
  <si>
    <t>Компјутеризована томографија грудног коша са интравенском применом контрастног средства – снимање</t>
  </si>
  <si>
    <t>Компјутеризована томографија грудног коша – читање</t>
  </si>
  <si>
    <t>56807-00</t>
  </si>
  <si>
    <t>Компјутеризована томографија грудног коша, абдомена и пелвиса са интравенском применом контрастног средства</t>
  </si>
  <si>
    <t xml:space="preserve">56549-01 </t>
  </si>
  <si>
    <t>Компјутеризована томографија колона</t>
  </si>
  <si>
    <t>Компјутеризована томографија колона – снимање</t>
  </si>
  <si>
    <t>Компјутеризована томографија колона – читање</t>
  </si>
  <si>
    <t>56501-00</t>
  </si>
  <si>
    <t xml:space="preserve">Компјутеризована томографија абдомена и карлице </t>
  </si>
  <si>
    <t>Компјутеризована томографија абдомена и карлице – снимање</t>
  </si>
  <si>
    <t>56507-00</t>
  </si>
  <si>
    <t xml:space="preserve">Компјутеризована томографија абдомена и карлице са интравенском применом контрастног средства </t>
  </si>
  <si>
    <t>Компјутеризована томографија абдомена и карлице са интравенском применом контрастног средства - снимaњe</t>
  </si>
  <si>
    <t>Компјутеризована томографија абдомена и карлице – читање</t>
  </si>
  <si>
    <t>57350-00</t>
  </si>
  <si>
    <t>Спирална ангиографија компјутеризованом томографијом главе и/или врата, са интравенском применом контрастног средства</t>
  </si>
  <si>
    <t>Спирална ангиографија компјутеризованом томографијом главе и/или врата, са интравенском применом контрастног средства - снимање</t>
  </si>
  <si>
    <t>Спирална ангиографија компјутеризованом томографијом главе и/или врата, са интравенском применом контрастног средства - читање</t>
  </si>
  <si>
    <t>57350-01</t>
  </si>
  <si>
    <t>Спирална ангиографија компјутеризованом томографијом горњих екстремитета, са интравенском применом контрастног средства</t>
  </si>
  <si>
    <t>Спирална ангиографија компјутеризованом томографијом горњих екстремитета, са интравенском применом контрастног средства -снимање</t>
  </si>
  <si>
    <t>Спирална ангиографија компјутеризованом томографијом горњих екстремитета, са интравенском применом контрастног средства -читање</t>
  </si>
  <si>
    <t>57350-02</t>
  </si>
  <si>
    <t>Спирална ангиографија компјутеризованом томографијом грудног коша, са интравенском применом контрастног средства</t>
  </si>
  <si>
    <t>Спирална ангиографија компјутеризованом томографијом грудног коша, са интравенском применом коша, са интравенском применом контрастног средства – снимање</t>
  </si>
  <si>
    <t>Спирална ангиографија компјутеризованом томографијом грудног коша, са интравенском применом коша, са интравенском применом контрастног средства – читање</t>
  </si>
  <si>
    <t>57350-03</t>
  </si>
  <si>
    <t>Спирална ангиографија компјутеризованом томографијом абдомена, са интравенском применом контрастног средства</t>
  </si>
  <si>
    <t>Спирална ангиографија компјутеризованом томографијом абдомена, са интравенском применом контрастног средства – снимање</t>
  </si>
  <si>
    <t>Спирална ангиографија компјутеризованом томографијом абдомена, са интравенском применом контрастног средства – читање</t>
  </si>
  <si>
    <t>57350-04</t>
  </si>
  <si>
    <t>Спирална ангиографија компјутеризованом томографијом абдоминалне и билатералне илиофеморалне аорте доњих екстремитета, са интравенском применом контрастног средства</t>
  </si>
  <si>
    <t>57350-06</t>
  </si>
  <si>
    <t>Спирална ангиографија компјутеризованом томографијом пелвиса, са интравенском применом контрастног средства</t>
  </si>
  <si>
    <t>Спирална ангиографија компјутеризованом томографијом пелвиса, са интравенском применом контрастног средства – снимање</t>
  </si>
  <si>
    <t>Спирална ангиографија компјутеризованом томографијом пелвиса, са интравенском применом контрастног средства – читање</t>
  </si>
  <si>
    <t>57350-07</t>
  </si>
  <si>
    <t>Спирална ангиографија компјутеризованом томографијом доњих екстремитета, са интравенском применом контрастног средства</t>
  </si>
  <si>
    <t>Спирална ангиографија компјутеризованом томографијом доњих екстремитета, са интравенском применом контрастног средства – снимање</t>
  </si>
  <si>
    <t>Спирална ангиографија компјутеризованом томографијом доњих екстремитета, са интравенском применом контрастног средства – читање</t>
  </si>
  <si>
    <t>56301-01</t>
  </si>
  <si>
    <t>Компјутеризована томографија грудног коша и абдомена</t>
  </si>
  <si>
    <t>Компјутеризована томографија – урографија</t>
  </si>
  <si>
    <t>Компјутеризована томографија – ентерографијa</t>
  </si>
  <si>
    <t>Kомпјутеризована томографија колона – снимање</t>
  </si>
  <si>
    <t>Компјутеризована томографија екстремитета – читање</t>
  </si>
  <si>
    <t>Компјутеризована томографија циљаног зглоба екстремитета нативно</t>
  </si>
  <si>
    <t>Компјутеризована томографија циљаног зглоба екстремитета са контрастом</t>
  </si>
  <si>
    <t>Компјутеризована томографија средњег ува и темпоралне кости са интравенсом применом контрасног средства, обострана - снимање</t>
  </si>
  <si>
    <t xml:space="preserve">90901-00 </t>
  </si>
  <si>
    <t>Магнетна резонанца мозга</t>
  </si>
  <si>
    <t>90901-02</t>
  </si>
  <si>
    <t>Магнетна резонанца врата</t>
  </si>
  <si>
    <t xml:space="preserve">90901-03 </t>
  </si>
  <si>
    <t>Магнетна резонанца кичме</t>
  </si>
  <si>
    <t xml:space="preserve">90901-10 </t>
  </si>
  <si>
    <t>Mагнетна резонанца дојке</t>
  </si>
  <si>
    <t xml:space="preserve">90901-05 </t>
  </si>
  <si>
    <t>Магнетна резонанца абдомена</t>
  </si>
  <si>
    <t xml:space="preserve">90901-051 </t>
  </si>
  <si>
    <t>Ентерографија магнетном резонанацом</t>
  </si>
  <si>
    <t>90901-053</t>
  </si>
  <si>
    <t>Холангиопанкреатографија магнетном резонанцом</t>
  </si>
  <si>
    <t xml:space="preserve">90901-06 </t>
  </si>
  <si>
    <t>Магнетна резонанца пелвиса</t>
  </si>
  <si>
    <t>90901-07</t>
  </si>
  <si>
    <t>Магнетна резонанца екстремитета</t>
  </si>
  <si>
    <t xml:space="preserve">90901-082 </t>
  </si>
  <si>
    <t>Дифузиони МР преглед (DWI)</t>
  </si>
  <si>
    <t>90901-08</t>
  </si>
  <si>
    <t>Магнетна резонанца осталих области</t>
  </si>
  <si>
    <t>90901-084</t>
  </si>
  <si>
    <t>Динамско контрастно снимање (DCI)</t>
  </si>
  <si>
    <t xml:space="preserve">90901-085 </t>
  </si>
  <si>
    <r>
      <t>Давање контраста код снимања магнетном резонанцом</t>
    </r>
    <r>
      <rPr>
        <b/>
        <sz val="10"/>
        <color indexed="10"/>
        <rFont val="Arial Narrow"/>
        <family val="2"/>
        <charset val="238"/>
      </rPr>
      <t/>
    </r>
  </si>
  <si>
    <t>Ангиографија – артериографија магнетном резонанцом главе без контрастног средства – снимање</t>
  </si>
  <si>
    <t>Aнгиографија – артериографија магнетном резонанцом главе без контрастног средства – читање</t>
  </si>
  <si>
    <t>Ангиографија – артериографија магнетном резонанцом главе са контрастним средством – снимање</t>
  </si>
  <si>
    <t>Ангиографија – артериографија магнетном резонанцом главе са контрастним средством – читање</t>
  </si>
  <si>
    <t>Ангиографија – венографија магнетном резонанцом главе без контрастног средства – снимање</t>
  </si>
  <si>
    <t>Ангиографија – венографија магнетном резонанцом главе без контрастног средства – читање</t>
  </si>
  <si>
    <t>Ангиографија – венографија магнетном резонанцом главе са контрастним средством – снимањe</t>
  </si>
  <si>
    <t>Aнгиографија – венографија магнетном резонанцом главе са контрастним средством – читање</t>
  </si>
  <si>
    <t>Магнетна резонанца ендокранијума без контрастног средства –снимање</t>
  </si>
  <si>
    <t>Магнетна резонанца ендокранијума без контрастног средства – читање</t>
  </si>
  <si>
    <t>Магнетна резонанца ендокранијума са контрастним средством –снимање</t>
  </si>
  <si>
    <t>Магнетна резонанца ендокранијума са контрастним средством –читање</t>
  </si>
  <si>
    <t>Магнетна резонанца селарне регије (увек са контрастним средством) – снимање</t>
  </si>
  <si>
    <t>Магнетна резонанца селарне регије (увек са контрастним средством) – читањe</t>
  </si>
  <si>
    <t>Магнетна резонанца орбита без контрастног средства – снимање</t>
  </si>
  <si>
    <t>Магнетна резонанца орбита без контрастног средства – читање</t>
  </si>
  <si>
    <t>Магнетна резонанца орбита са контрастним средством – снимање</t>
  </si>
  <si>
    <t>Магнетна резонанца орбита са контрастним средством – читањe</t>
  </si>
  <si>
    <t>Магнетна резонанца параназалних шупљина без контрастног средства – снимање</t>
  </si>
  <si>
    <t>Магнетна резонанца параназалних шупљина без контрастног средства – читањ</t>
  </si>
  <si>
    <t>Магнетна резонанца параназалних шупљина са контрастним средством – снимање</t>
  </si>
  <si>
    <t>Mагнетна резонанца параназалних шупљина са контрастним средством – читањ</t>
  </si>
  <si>
    <t>Магнетнорезонантна перфузија мозга без контрастног средства –снимањe</t>
  </si>
  <si>
    <t>Магнетнорезонантна перфузија мозга без контрастног средства –читање</t>
  </si>
  <si>
    <t>Mагнетнорезонантна перфузија мозга са контрастним средством –снимање</t>
  </si>
  <si>
    <t>Магнетнорезонантна перфузија мозга са контрастним средством –читање</t>
  </si>
  <si>
    <t>Магнетна резонанца врата без контрастног средства – снимањe</t>
  </si>
  <si>
    <t>Магнетна резонанца врата без контрастног средства – читање</t>
  </si>
  <si>
    <t>Магнетна резонанца врата са контрастним средством – снимањe</t>
  </si>
  <si>
    <t>Магнетна резонанца врата са контрастним средством – читањe</t>
  </si>
  <si>
    <t>Магнетна резонанца цервикалног дела кичме без контрастног средства – снимањ</t>
  </si>
  <si>
    <t>Магнетна резонанца цервикалног дела кичме без контрастног средства – читањe</t>
  </si>
  <si>
    <t>Магнетна резонанца цервикалног дела кичме са контрастним средством – снимање</t>
  </si>
  <si>
    <t>Магнетна резонанца цервикалног дела кичме са контрастним средством – читање</t>
  </si>
  <si>
    <t>Mагнетна резонанца торакалног дела кичме без контрастног средства – снимање</t>
  </si>
  <si>
    <t>Магнетна резонанца торакалног дела кичме без контрастног средства – читање</t>
  </si>
  <si>
    <t>Магнетна резонанца торакалног дела кичме са контрастним средством – снимањe</t>
  </si>
  <si>
    <t>Магнетна резонанца торакалног дела кичме са контрастним средством – читање</t>
  </si>
  <si>
    <t>Магнетна резонанца лумбосакралног дела кичме без контрастног средства – снимањe</t>
  </si>
  <si>
    <t>Магнетна резонанца лумбосакралног дела кичме без контрастног средства – читање</t>
  </si>
  <si>
    <t>Магнетна резонанца лумбосакралног дела кичме са контрастним средством – снимањ</t>
  </si>
  <si>
    <t>Магнетна резонанца лумбосакралног дела кичме са контрастним средством – читањe</t>
  </si>
  <si>
    <t>Магнетна резонанца грудног коша без контрастног средства – снимање</t>
  </si>
  <si>
    <t>Магнетна резонанца грудног коша без контрастног средства – читање</t>
  </si>
  <si>
    <t>Магнетна резонанца грудног коша са контрастним средством –снимањe</t>
  </si>
  <si>
    <t>Магнетна резонанца грудног коша са контрастним средством – читањe</t>
  </si>
  <si>
    <t>Магнетна резонанца срца без контрастног средства – снимањe</t>
  </si>
  <si>
    <t>Магнетна резонанца срца без контрастног средства – читање</t>
  </si>
  <si>
    <t>Магнетна резонанца срца са контрастним средством – снимање</t>
  </si>
  <si>
    <t>Магнетна резонанца срца са контрастним средством – читање</t>
  </si>
  <si>
    <t>Магнетнорезонантна коронарографија без контрастног средства –снимање</t>
  </si>
  <si>
    <t>Магнетнорезонантна коронарографија без контрастног средства –читање</t>
  </si>
  <si>
    <t>Магнетнорезонантна коронарографија са контрастним средством –снимање</t>
  </si>
  <si>
    <t>Mагнетнорезонантна коронарографија са контрастним средством –читање</t>
  </si>
  <si>
    <t>Магнетна резонанца обе дојке (увек са контрастним средством) –снимање</t>
  </si>
  <si>
    <t>Магнетна резонанца обе дојке (увек са контрастним средством) –читање</t>
  </si>
  <si>
    <t>Mагнетна резонанца абдомена без контрастног средства – снимање</t>
  </si>
  <si>
    <t>Магнетна резонанца абдомена без контрастног средства – читање</t>
  </si>
  <si>
    <t>Магнетна резонанца абдомена са контрастним средством – снимањe</t>
  </si>
  <si>
    <t>Магнетна резонанца абдомена са контрастним средством – читањe</t>
  </si>
  <si>
    <t>Магнетнорезонантна холангиопанкреатографија (без контрастног средства) – снимање</t>
  </si>
  <si>
    <t>Mагнетнорезонантна холангиопанкреатографија (без контрастног средства) – читање</t>
  </si>
  <si>
    <t>Магнетнорезонантна холангиопанкреатографија са контрастним средством – снимање</t>
  </si>
  <si>
    <t>Магнетнорезонантна холангиопанкреатографија са контрастним средством – читањe</t>
  </si>
  <si>
    <t>Магнетнорезонанта ентерографија (увек са контрастним средством) –снимање</t>
  </si>
  <si>
    <t>Магнетнорезонанта ентерографија (увек са контрастним средством) –читањe</t>
  </si>
  <si>
    <t>Mагнетна резонанца пелвиса без контрастног средства – снимањe</t>
  </si>
  <si>
    <t>Магнетна резонанца пелвиса без контрастног средства – читање</t>
  </si>
  <si>
    <t>Магнетна резонанца пелвиса са контрастним средством – снимање</t>
  </si>
  <si>
    <t>Магнетна резонанца пелвиса са контрастним средством – читање</t>
  </si>
  <si>
    <t>Магнетна резонанца простате (увек са контрастним средством) –снимање</t>
  </si>
  <si>
    <t>Магнетна резонанца простате (увек са контрастним средством) –читањe</t>
  </si>
  <si>
    <t>Mагнетна резонанца пениса и скротума (увек са контрастним средством) – снимање</t>
  </si>
  <si>
    <t>Магнетна резонанца пениса и скротума (увек са контрастним сред-ством) – читање</t>
  </si>
  <si>
    <t>Магнетна резонанца надлактице без контрастног средства – снимањe</t>
  </si>
  <si>
    <t>Магнетна резонанца надлактице без контрастног средства – читањe</t>
  </si>
  <si>
    <t>Магнетна резонанца надлактице са контрастним средством – снимањe</t>
  </si>
  <si>
    <t>Магнетна резонанца надлактице са контрастним средством – читање</t>
  </si>
  <si>
    <t>Магнетна резонанца подлактице без контрастног средства – снимање</t>
  </si>
  <si>
    <t>Магнетна резонанца подлактице без контрастног средства – читање</t>
  </si>
  <si>
    <t>Магнетна резонанца подлактице са контрастним средством – снимање</t>
  </si>
  <si>
    <t>Магнетна резонанца подлактице са контрастним средством – читање</t>
  </si>
  <si>
    <t>Магнетна резонанца шаке без контрастног средства – снимањe</t>
  </si>
  <si>
    <t>Магнетна резонанца шаке без контрастног средства – читање</t>
  </si>
  <si>
    <t>Магнетна резонанца шаке са контрастним средством – снимањe</t>
  </si>
  <si>
    <t>Магнетна резонанца надколенице без контрастног средства – снимање</t>
  </si>
  <si>
    <t>Магнетна резонанца надколенице без контрастног средства – читање</t>
  </si>
  <si>
    <t>Магнетна резонанца надколенице са контрастним средством – снимањe</t>
  </si>
  <si>
    <t>Mагнетна резонанца надколенице са контрастним средством – читање</t>
  </si>
  <si>
    <t>Магнетна резонанца подколенице без контрастног средства – снимањe</t>
  </si>
  <si>
    <t>Магнетна резонанца подколенице без контрастног средства – читање</t>
  </si>
  <si>
    <t>Mагнетна резонанца подколенице са контрастним средством – снимањe</t>
  </si>
  <si>
    <t>Mагнетна резонанца подколенице са контрастним средством – читање</t>
  </si>
  <si>
    <t>Магнетна резонанца стопала без контрастног средства – снимањe</t>
  </si>
  <si>
    <t>Магнетна резонанца стопала без контрастног средства – читање</t>
  </si>
  <si>
    <t>Магнетна резонанца н стопала са контрастним средством – снимањe</t>
  </si>
  <si>
    <t>Магнетна резонанца стопала са контрастним средством – читањe</t>
  </si>
  <si>
    <t>Магнетна резонанца раменог зглоба без контрастног средства –снимањe</t>
  </si>
  <si>
    <t>Магнетна резонанца раменог зглоба без контрастног средства – читање</t>
  </si>
  <si>
    <t>Магнетна резонанца раменог зглоба са контрастним средством –снимање</t>
  </si>
  <si>
    <t>Mагнетна резонанца раменог зглоба са контрастним средством –читањe</t>
  </si>
  <si>
    <t>Магнетна резонанца лакатног зглоба без контрастног средства –снимањe</t>
  </si>
  <si>
    <t>Магнетна резонанца лакатног зглоба без контрастног средства –читање</t>
  </si>
  <si>
    <t>Магнетна резонанца лакатног зглоба са контрастним средством –снимање</t>
  </si>
  <si>
    <t>Магнетна резонанца лакатног зглоба са контрастним средством –читање</t>
  </si>
  <si>
    <t>Магнетна резонанца ручног зглоба без контрастног средства – снимање</t>
  </si>
  <si>
    <t>Магнетна резонанца ручног зглоба без контрастног средства – читање</t>
  </si>
  <si>
    <t>Магнетна резонанца ручног зглоба са контрастним средством –снимање</t>
  </si>
  <si>
    <t>Магнетна резонанца ручног зглоба са контрастним средством – читање</t>
  </si>
  <si>
    <t>Магнетна резонанца зглоба кука без контрастног средства – снимањe</t>
  </si>
  <si>
    <t>Магнетна резонанца зглоба кука без контрастног средства – читање</t>
  </si>
  <si>
    <t>Магнетна резонанца зглоба кука са контрастним средством – снимање</t>
  </si>
  <si>
    <t>Магнетна резонанца зглоба кука са контрастним средством – читањe</t>
  </si>
  <si>
    <t>Mагнетна резонанца зглоба колена без контрастног средства – снимањe</t>
  </si>
  <si>
    <t>Магнетна резонанца зглоба колена без контрастног средства – читањe</t>
  </si>
  <si>
    <t>Магнетна резонанца зглоба колена са контрастним средством –снимање</t>
  </si>
  <si>
    <t>Магнетна резонанца зглоба колена са контрастним средством – читањe</t>
  </si>
  <si>
    <t>Магнетна резонанца скочног зглоба без контрастног средства –снимањe</t>
  </si>
  <si>
    <t>Магнетна резонанца скочног зглоба без контрастног средства  – читањe</t>
  </si>
  <si>
    <t>Магнетна резонанца скочног зглоба са контрастним средством –снимањe</t>
  </si>
  <si>
    <t>Магнетна резонанца скочног зглоба са контрастним средством –читање</t>
  </si>
  <si>
    <t>90901-10</t>
  </si>
  <si>
    <t>Магнетна резонанца дојке</t>
  </si>
  <si>
    <t>Укупан број прегледаних пацијената</t>
  </si>
  <si>
    <t>Укупно свих услуга</t>
  </si>
  <si>
    <t>Интервентна радиологија</t>
  </si>
  <si>
    <t>38418-01</t>
  </si>
  <si>
    <t>Биoпсиja плeурe</t>
  </si>
  <si>
    <t>30094-00</t>
  </si>
  <si>
    <t>Пeркутaнa биoпсиja мeких ткивa (иглoм)</t>
  </si>
  <si>
    <t>30094-02</t>
  </si>
  <si>
    <t>Пeркутaнa [пoмoћу иглe] биoпсиja нaдбубрeжнe жлeздe</t>
  </si>
  <si>
    <t>30094-03</t>
  </si>
  <si>
    <t>Пeркутaнa биoпсиja слeзинe [иглoм]</t>
  </si>
  <si>
    <t>30094-04</t>
  </si>
  <si>
    <t>Пeркутaнa биoпсиja жучнe кeсe или жучних путeвa иглoм</t>
  </si>
  <si>
    <t>30094-05</t>
  </si>
  <si>
    <t>Пeркутaнa биoпсиja пaнкрeaсa иглoм</t>
  </si>
  <si>
    <t>30094-06</t>
  </si>
  <si>
    <t>Пeркутaнa биoпсиja интрaaбдoминaлнe мaсe иглoм</t>
  </si>
  <si>
    <t>Пeркутaнa трaнсхeпaтичкa хoлaнгиoгрaфиja (PTC)</t>
  </si>
  <si>
    <t>30450-01</t>
  </si>
  <si>
    <t>Eкстрaкциja бубрeжнoг кaмeнa пoмoћу имиџингa (тeхникe визуeлизaциje)</t>
  </si>
  <si>
    <t>30492-00</t>
  </si>
  <si>
    <t>Пeркутaнo пoстaвљaњe стeнтa у билиjaрни трaкт</t>
  </si>
  <si>
    <t>30492-01</t>
  </si>
  <si>
    <t>Пeркутaнa зaмeнa билиjaрнoг стeнтa</t>
  </si>
  <si>
    <t>30492-02</t>
  </si>
  <si>
    <t>Пeркутaнo oдстрaњeњe билиjaрнoг стeнтa</t>
  </si>
  <si>
    <t>30495-00</t>
  </si>
  <si>
    <t>Пeркутaнa дилaтaциja билиjaрнoг трaктa</t>
  </si>
  <si>
    <t>30075-09</t>
  </si>
  <si>
    <t>Биoпсиja слeзинe</t>
  </si>
  <si>
    <t>УКУПАН БРОЈ УСЛУГА УЗ РО ДИЈАГНОСТИКА:</t>
  </si>
  <si>
    <t>УКУПАН БРОЈ УСЛУГА КЛИНИКА ЗА УРОЛОГИЈУ:</t>
  </si>
  <si>
    <t>Ултразвучни преглед уринарног система</t>
  </si>
  <si>
    <t>55600-00</t>
  </si>
  <si>
    <t>Трансректални ултразвучни преглед простате, базе бешике и уретре</t>
  </si>
  <si>
    <t>55044-00</t>
  </si>
  <si>
    <t>Ултразвучни преглед мушког пелвиса</t>
  </si>
  <si>
    <t>55731-00</t>
  </si>
  <si>
    <t>Ултразвучни преглед женског пелвиса</t>
  </si>
  <si>
    <t>30668-00</t>
  </si>
  <si>
    <t>Ендоскопски ултразвук</t>
  </si>
  <si>
    <t>Ендоанални ултразвук</t>
  </si>
  <si>
    <t>90908-001</t>
  </si>
  <si>
    <t>Ултразвучни преглед регионалних лимфних чворова</t>
  </si>
  <si>
    <t xml:space="preserve">81949-00 </t>
  </si>
  <si>
    <t>Интраоперативни ултразвук</t>
  </si>
  <si>
    <t>УКУПАН БРОЈ УСЛУГА БОЛНИЦА ЗА ГИНЕКОЛОГИЈУ И AКУШЕРСТВО:</t>
  </si>
  <si>
    <t>Ултразвучни преглед женског пелвиса (укљ.хистеросонографију, искључује трудноћу)</t>
  </si>
  <si>
    <t>55700-00</t>
  </si>
  <si>
    <t>Ултразвучни преглед због детекције абнормалности фетуса</t>
  </si>
  <si>
    <t>55700-01</t>
  </si>
  <si>
    <t>Ултразвучни преглед због мерења раста фетуса (цефаломертрија)</t>
  </si>
  <si>
    <t>55700-02</t>
  </si>
  <si>
    <t xml:space="preserve">Ултразвучни преглед абдомена или пелвиса због осталих стања повезаних са трудноћом </t>
  </si>
  <si>
    <t>55729-01</t>
  </si>
  <si>
    <t xml:space="preserve">Ултразвучни дуплекс преглед умбиликалне артерије </t>
  </si>
  <si>
    <t>55028-00</t>
  </si>
  <si>
    <t>Ултразвучни преглед главе</t>
  </si>
  <si>
    <t>55816-00</t>
  </si>
  <si>
    <t>Ултразвучни преглед кука</t>
  </si>
  <si>
    <t>13203-00</t>
  </si>
  <si>
    <t>Фоликулометрија са верификацијом овулације, надзор ради индукције овулације и инсеминације</t>
  </si>
  <si>
    <t>М-приказ и дводимензионални ултразвучни преглед срца у реалном времену</t>
  </si>
  <si>
    <t>Трансезофагеални ултразвучни преглед срца у реалном времену</t>
  </si>
  <si>
    <t xml:space="preserve">Посматрање ефективног рада срца или крвног протока, некласификовано на другом месту </t>
  </si>
  <si>
    <t>УКУПАН БРОЈ УСЛУГА КЛИНИКА ЗА ИНТЕРНУ МЕДИЦИНУ:</t>
  </si>
  <si>
    <t>55113-00</t>
  </si>
  <si>
    <t>55118-00</t>
  </si>
  <si>
    <t>92056-00</t>
  </si>
  <si>
    <t>УКУПАН БРОЈ УСЛУГА ДОПЛЕРА КЛИНИКА ЗА ИНТЕРНУ МЕДИЦИНУ:</t>
  </si>
  <si>
    <t>УКУПАН БРОЈ УСЛУГА УЛТРАЗВУЧНЕ ДИЈАГНОСТИКЕ:</t>
  </si>
  <si>
    <t>Укупан број прегледаних пацијената УЗ ДГ</t>
  </si>
  <si>
    <t>Број прегледаних пацијената  Клинике за интерну мед.</t>
  </si>
  <si>
    <t>Укупан број услуга доплера</t>
  </si>
  <si>
    <t>Укупан број прегледаних пацијената УЗ ДГ-РО</t>
  </si>
  <si>
    <t>Укупан број пацијената доплера</t>
  </si>
  <si>
    <t xml:space="preserve">РЕНДГЕН ДИЈАГНОСТИКА ДОПЛЕР </t>
  </si>
  <si>
    <t xml:space="preserve">Услуге у оквиру организованог скрининга рака** </t>
  </si>
  <si>
    <t>A58909011</t>
  </si>
  <si>
    <t>Број прегледаних пацијената -РО</t>
  </si>
  <si>
    <t>Дијализе</t>
  </si>
  <si>
    <t>Врста дијализе / Назив услуге</t>
  </si>
  <si>
    <t>Број лица на дијализи</t>
  </si>
  <si>
    <t>Број дијализа</t>
  </si>
  <si>
    <t>% Извршењa дијализа</t>
  </si>
  <si>
    <t>Број апарата</t>
  </si>
  <si>
    <t>Хрони.</t>
  </si>
  <si>
    <t>Акут.</t>
  </si>
  <si>
    <t>Прол.</t>
  </si>
  <si>
    <t>1. ХЕМОДИЈАЛИЗА УКУПНО</t>
  </si>
  <si>
    <t>13100-00</t>
  </si>
  <si>
    <t>13100-03</t>
  </si>
  <si>
    <r>
      <t>3. КОНТИНУИРАНИ ПОСТУПЦИ ЗАМЕНЕ БУБРЕЖНЕ ФУНКЦИЈЕ (</t>
    </r>
    <r>
      <rPr>
        <i/>
        <sz val="10"/>
        <rFont val="Arial"/>
        <family val="2"/>
      </rPr>
      <t>CRRT</t>
    </r>
    <r>
      <rPr>
        <sz val="10"/>
        <rFont val="Arial"/>
        <family val="2"/>
      </rPr>
      <t>) И ПЛАЗМАФЕРЕЗА</t>
    </r>
  </si>
  <si>
    <t>13750-00</t>
  </si>
  <si>
    <t>Плазмафереза</t>
  </si>
  <si>
    <t xml:space="preserve"> Xемодијализа</t>
  </si>
  <si>
    <t>13100-04</t>
  </si>
  <si>
    <t xml:space="preserve">Континуирана хемодиафилтрација    </t>
  </si>
  <si>
    <t>Интерминентна хемодијафилтрација</t>
  </si>
  <si>
    <t>2. КОНТИНУИРАНА ВЕНО-ВЕНСКА ДИЈАЛИЗА</t>
  </si>
  <si>
    <t>13100-02</t>
  </si>
  <si>
    <t xml:space="preserve">Континуирана хемофилтрација  </t>
  </si>
  <si>
    <t>Институт за јавно здравље Србије</t>
  </si>
  <si>
    <t>„Др Милан Јовановић Батут“</t>
  </si>
  <si>
    <t xml:space="preserve">ПЛАНСКО-ИЗВЕШТАЈНЕ ТАБЕЛЕ </t>
  </si>
  <si>
    <t>ЗА СТАЦИОНАРНЕ ЗДРАВСТВЕНЕ УСТАНОВЕ</t>
  </si>
  <si>
    <t>ЗА 2023. ГОДИНУ</t>
  </si>
  <si>
    <t>САДРЖАЈ</t>
  </si>
  <si>
    <t>РБ</t>
  </si>
  <si>
    <t>Назив Табеле</t>
  </si>
  <si>
    <t>1.</t>
  </si>
  <si>
    <t>Здравствени радници и сарадници на одељењима</t>
  </si>
  <si>
    <t>2.</t>
  </si>
  <si>
    <t>Здравствени радници и сарадници у дневној болници и дијализи</t>
  </si>
  <si>
    <t>3.</t>
  </si>
  <si>
    <t>Здравствени радници и сарадници у заједничким медицинским делатностима</t>
  </si>
  <si>
    <t>4.</t>
  </si>
  <si>
    <t>Немедицински радници</t>
  </si>
  <si>
    <t>5.</t>
  </si>
  <si>
    <t>Укупан кадар у здравственој установи</t>
  </si>
  <si>
    <t>6.</t>
  </si>
  <si>
    <t>7.</t>
  </si>
  <si>
    <t>8.</t>
  </si>
  <si>
    <t>9.</t>
  </si>
  <si>
    <t>10.</t>
  </si>
  <si>
    <t>11.</t>
  </si>
  <si>
    <t>Операције</t>
  </si>
  <si>
    <t>12.</t>
  </si>
  <si>
    <t>13.</t>
  </si>
  <si>
    <t>Здравствене услуге</t>
  </si>
  <si>
    <t>14.</t>
  </si>
  <si>
    <t>15.</t>
  </si>
  <si>
    <t>16.</t>
  </si>
  <si>
    <t>17.</t>
  </si>
  <si>
    <t>Крв и компоненте крви</t>
  </si>
  <si>
    <t>18.</t>
  </si>
  <si>
    <t>Лекови</t>
  </si>
  <si>
    <t>19.</t>
  </si>
  <si>
    <t>Имплантати</t>
  </si>
  <si>
    <t>20.</t>
  </si>
  <si>
    <t>Санитетски и медицински потрошни материјал</t>
  </si>
  <si>
    <t>21.</t>
  </si>
  <si>
    <t>Листе чекања</t>
  </si>
  <si>
    <t>22.</t>
  </si>
  <si>
    <t>Збирна табела врсте здравствених услуга које се пружају у здравственој установи</t>
  </si>
  <si>
    <t xml:space="preserve">Табела 1. </t>
  </si>
  <si>
    <t>Делатност - служба  (у складу са Статутом)</t>
  </si>
  <si>
    <t>Постељни фонд (у складу са Уредбом)</t>
  </si>
  <si>
    <t>Број запослених на неодређено време који се финансирају из средстава обавезног здравственог осигурања</t>
  </si>
  <si>
    <t>Број запослених на неодређено време који се финансирају из других средстава</t>
  </si>
  <si>
    <t>стандардна нега</t>
  </si>
  <si>
    <t>Инт.ниво 2</t>
  </si>
  <si>
    <t>Инт. ниво 3</t>
  </si>
  <si>
    <t>Укупан број доктора медицине</t>
  </si>
  <si>
    <t>од тога на специјализацији</t>
  </si>
  <si>
    <t>од тога специјалисти</t>
  </si>
  <si>
    <t xml:space="preserve">Број лекара према нормативу </t>
  </si>
  <si>
    <t>Разлика - број лекара</t>
  </si>
  <si>
    <t>Укупан број медицинских сестара</t>
  </si>
  <si>
    <t>Број сестара према нормативу</t>
  </si>
  <si>
    <t>Разлика - број медицинских сестара</t>
  </si>
  <si>
    <t>Број здравствених сарадника</t>
  </si>
  <si>
    <t>Број здравствених сарадника према нормативу</t>
  </si>
  <si>
    <t>Увећано за примар</t>
  </si>
  <si>
    <t>Разлика - број здравствених сарадника</t>
  </si>
  <si>
    <t>Укупно норматив за докторе медицине</t>
  </si>
  <si>
    <t>Стандардна нега</t>
  </si>
  <si>
    <t>Инт. ниво3</t>
  </si>
  <si>
    <t xml:space="preserve"> амбуланте, кабинети, сале</t>
  </si>
  <si>
    <t>Увечано за примар</t>
  </si>
  <si>
    <t>Укупно норматив за сестре</t>
  </si>
  <si>
    <t>Доктори медицине</t>
  </si>
  <si>
    <t>медицинске сестре-техничари</t>
  </si>
  <si>
    <t>здравствени сарадници</t>
  </si>
  <si>
    <t>Управа болнице</t>
  </si>
  <si>
    <t>Одеље.за новорођену децу</t>
  </si>
  <si>
    <t>Одељење за збрињавање хитних стања</t>
  </si>
  <si>
    <t>Служба за превенцију болничких инфекција и одржавање хигијене</t>
  </si>
  <si>
    <t>Интензивна нега ниво 3</t>
  </si>
  <si>
    <t>Ангио сала</t>
  </si>
  <si>
    <t>Covid</t>
  </si>
  <si>
    <t xml:space="preserve">Табела 2. </t>
  </si>
  <si>
    <t>Број постеља/места*</t>
  </si>
  <si>
    <t>Број смена</t>
  </si>
  <si>
    <t>Број доктора медицине</t>
  </si>
  <si>
    <t>норматив доктора медицине</t>
  </si>
  <si>
    <t>разлика доктора медицине</t>
  </si>
  <si>
    <t>Број медицинских сестара</t>
  </si>
  <si>
    <t>норматив медицинских сестара</t>
  </si>
  <si>
    <t>разлика медицинских сестара</t>
  </si>
  <si>
    <t>норматив  здравствених сарадника</t>
  </si>
  <si>
    <t>разлика здравствених сарадника</t>
  </si>
  <si>
    <t>доктори медицине</t>
  </si>
  <si>
    <t>мед. техничари</t>
  </si>
  <si>
    <t>здр. сарадници</t>
  </si>
  <si>
    <t>Одсек за хемодијализу</t>
  </si>
  <si>
    <t>Клиника за анестезиологију и интензивно лечење</t>
  </si>
  <si>
    <t>*За дијализе се попуњавају дијализна места</t>
  </si>
  <si>
    <t xml:space="preserve">Табела 3. </t>
  </si>
  <si>
    <t>Заједничке медицинске делатности</t>
  </si>
  <si>
    <t>Број постеља на који се примењује норматив</t>
  </si>
  <si>
    <t>Број апарата, број операционих сала</t>
  </si>
  <si>
    <t>Број фармацеута</t>
  </si>
  <si>
    <t>основни норматив</t>
  </si>
  <si>
    <t>Укупан норматив</t>
  </si>
  <si>
    <t>Разлика</t>
  </si>
  <si>
    <t>Број мед. сестара</t>
  </si>
  <si>
    <t>Број здр. сарадника</t>
  </si>
  <si>
    <t>норматив</t>
  </si>
  <si>
    <t>разлика</t>
  </si>
  <si>
    <t>фармацеути</t>
  </si>
  <si>
    <t>мед.техничари</t>
  </si>
  <si>
    <t>Основна радиолошка дијагностика +3 за скрининг мамографије</t>
  </si>
  <si>
    <t>ЦТ</t>
  </si>
  <si>
    <t>МР</t>
  </si>
  <si>
    <t>Служба за лабораторијску дијагностики - Клиничко - биохемијска и хематолошка дијагностика</t>
  </si>
  <si>
    <t>Служба за лабораторијску дијагностику - Микробиолошка дијагностика</t>
  </si>
  <si>
    <t>Служба за патологију</t>
  </si>
  <si>
    <t>Клиника за анестезиологију и интензивно лечење 14 oper. sala+3 за анест. амбуланту, амбуланту за бол и ИН+2 за епидурал+1 за ендоскопију</t>
  </si>
  <si>
    <t>Болничка банка крви*</t>
  </si>
  <si>
    <t>Служба за научно истраживачку и образовну делатност</t>
  </si>
  <si>
    <t xml:space="preserve">Болничка апотека - фармацеутска здравствена делатност </t>
  </si>
  <si>
    <t>Клиничка фармакологија</t>
  </si>
  <si>
    <t>Служба за организацију, планирање и евалуацију и медицинску информатику - Социјална медицина, информатика и статистика</t>
  </si>
  <si>
    <t>Служба за техничке послове -Послови припреме дијета за пацијенте и контрола намирница</t>
  </si>
  <si>
    <t>Напомена: попуњавају се подаци само за делатности које постоје у здравственој установи</t>
  </si>
  <si>
    <t xml:space="preserve">Табела 4. </t>
  </si>
  <si>
    <t>краткотрајна хоспитализација</t>
  </si>
  <si>
    <t>дуготрајна хоспитализација</t>
  </si>
  <si>
    <t>Назив организационе једицине</t>
  </si>
  <si>
    <t>Административни радници</t>
  </si>
  <si>
    <t>Норматив</t>
  </si>
  <si>
    <t>Технички радници</t>
  </si>
  <si>
    <t>Административни</t>
  </si>
  <si>
    <t>Технички</t>
  </si>
  <si>
    <t>ДИЈАЛИЗА</t>
  </si>
  <si>
    <t>Возачи санитетског превоза</t>
  </si>
  <si>
    <t>Одељење за новорођену децу</t>
  </si>
  <si>
    <t>Болничка банка крви</t>
  </si>
  <si>
    <t>Болничка апотека</t>
  </si>
  <si>
    <t>Служба  за лабораторијску дијагностику</t>
  </si>
  <si>
    <t>Служба за радилошку дијагностику</t>
  </si>
  <si>
    <t>Служба за правне, економско-финансијске и друге послове</t>
  </si>
  <si>
    <t>Интерна ревизија</t>
  </si>
  <si>
    <t>Служба за техничке и друге послове</t>
  </si>
  <si>
    <t>Служба за научноистраживачку и образовну делатност</t>
  </si>
  <si>
    <t xml:space="preserve">Табела 5. </t>
  </si>
  <si>
    <t>Укупно запослених на неодређено време</t>
  </si>
  <si>
    <t>Број запослених на одређено време због замене одсутних запослених</t>
  </si>
  <si>
    <t>Број запослених на одређено време због повећаног обима посла</t>
  </si>
  <si>
    <t>Укупан број запослених на одређено време који се финансирају из средстава РФЗО</t>
  </si>
  <si>
    <t>Укупан број запослених (на одређено и неодређено време) који се финансирају из средстава РФЗО</t>
  </si>
  <si>
    <t>ДОКТОРИ МЕДИЦИНЕ</t>
  </si>
  <si>
    <t>ФАРМАЦЕУТИ</t>
  </si>
  <si>
    <t>МЕДИЦИНСКЕ СЕСТРЕ/ТЕХНИЧАРИ</t>
  </si>
  <si>
    <t>ЗДРАВСТВЕНИ САРАДНИЦИ</t>
  </si>
  <si>
    <t>НЕМЕДИЦИНСКИ АДМИНИСТРАТИВНИ РАДНИЦИ</t>
  </si>
  <si>
    <t>НЕМЕДИЦИНСКИ ТЕХНИЧКИ/ПОМОЋНИ РАДНИЦИ</t>
  </si>
  <si>
    <t>Табела 13.</t>
  </si>
  <si>
    <t>Шифра услуге</t>
  </si>
  <si>
    <t>Назив услуге</t>
  </si>
  <si>
    <t>План за 2023</t>
  </si>
  <si>
    <t>ОПЕРАЦИЈЕ</t>
  </si>
  <si>
    <t>009127</t>
  </si>
  <si>
    <t>Вaђeњe зубa</t>
  </si>
  <si>
    <t>009161</t>
  </si>
  <si>
    <t>Заустављање крварења хируршким путем</t>
  </si>
  <si>
    <t>009167</t>
  </si>
  <si>
    <t>Фиксaциja трaумaтски луксирaних зубa сплинтoм/шинoм</t>
  </si>
  <si>
    <t>009177</t>
  </si>
  <si>
    <t xml:space="preserve">Биопсија </t>
  </si>
  <si>
    <t>009178</t>
  </si>
  <si>
    <t xml:space="preserve">Ексцизија бенигних/малигних кожних тумора са директном сутуром  </t>
  </si>
  <si>
    <t xml:space="preserve">30023-00 </t>
  </si>
  <si>
    <t>Ексцизијски дебридман меког ткива</t>
  </si>
  <si>
    <t>30029-00</t>
  </si>
  <si>
    <t>Репарација ране на кожи и поткожном ткиву осталих области, која укључује меко ткиво</t>
  </si>
  <si>
    <t>30064-00</t>
  </si>
  <si>
    <t>Уклaњaњe стрaнoг тeлa из кoжe и пoткoжнoг ткивa инцизиjoм</t>
  </si>
  <si>
    <t xml:space="preserve">30068-00 </t>
  </si>
  <si>
    <t>Одстрањење странога тела из меког ткива, некласификовано на другом месту</t>
  </si>
  <si>
    <t>30071-00</t>
  </si>
  <si>
    <t>Биопсија коже и поткожног ткива</t>
  </si>
  <si>
    <t>30075-00</t>
  </si>
  <si>
    <t xml:space="preserve">Биопсија лимфног чвора </t>
  </si>
  <si>
    <t>30075-03</t>
  </si>
  <si>
    <t>Oтвoрeнa биoпсиja тирoиднe жлeздe</t>
  </si>
  <si>
    <t>30075-04</t>
  </si>
  <si>
    <t>Биопсија надбубрежне жлезде</t>
  </si>
  <si>
    <t>30075-11</t>
  </si>
  <si>
    <t>Eксцизиja дубoкoг лимфнoг чвoрa из дojкe</t>
  </si>
  <si>
    <t>30075-12</t>
  </si>
  <si>
    <t>Биoпсиja жeлуцa</t>
  </si>
  <si>
    <t>30075-14</t>
  </si>
  <si>
    <t>Биопсија дебелог црева</t>
  </si>
  <si>
    <t>30075-16</t>
  </si>
  <si>
    <t>Биопсија панкреаса</t>
  </si>
  <si>
    <t>30075-17</t>
  </si>
  <si>
    <t>Биопсија трбушног зида или пупка</t>
  </si>
  <si>
    <t>30075-19</t>
  </si>
  <si>
    <t>Биoпсиja jeзикa</t>
  </si>
  <si>
    <t>30075-24</t>
  </si>
  <si>
    <t>Биопсија ануса</t>
  </si>
  <si>
    <t>30075-34</t>
  </si>
  <si>
    <t>30075-37</t>
  </si>
  <si>
    <t>Биопсија перитонеума</t>
  </si>
  <si>
    <t>30090-00</t>
  </si>
  <si>
    <t>Перкутана биопсија плеуре иглом</t>
  </si>
  <si>
    <t>30094-10</t>
  </si>
  <si>
    <t>Пeркутaнa [пoмoћу иглe] биoпсиja тирoиднe жлeздe</t>
  </si>
  <si>
    <t>30099-00</t>
  </si>
  <si>
    <t>Ексцизија синуса на кожи и поткожом ткиву</t>
  </si>
  <si>
    <t>30111-00</t>
  </si>
  <si>
    <t>Ексцизија велике бурзе</t>
  </si>
  <si>
    <t>30165-00</t>
  </si>
  <si>
    <t>Липeктoмиja прeдњeг трбушнoг зидa</t>
  </si>
  <si>
    <t>30168-00</t>
  </si>
  <si>
    <t>Липектомија, једна ексцизија</t>
  </si>
  <si>
    <t>30171-00</t>
  </si>
  <si>
    <t>Липектомија, две или више ексцизија</t>
  </si>
  <si>
    <t>30216-00</t>
  </si>
  <si>
    <t>Aспирaциja хeмaтoмa из кoжe и пoткoжнoг ткивa</t>
  </si>
  <si>
    <t>30216-01</t>
  </si>
  <si>
    <t>Аспирација апсцеса из коже и поткожног ткива</t>
  </si>
  <si>
    <t xml:space="preserve">30223-00 </t>
  </si>
  <si>
    <t>Инцизија и дренажа хематома коже и поткожног ткива</t>
  </si>
  <si>
    <t>30223-01</t>
  </si>
  <si>
    <t>Инцизија и дренажа апсцеса коже и поткожног ткива</t>
  </si>
  <si>
    <t>30223-02</t>
  </si>
  <si>
    <t>Остале инцизије и дренаже коже и поткожног ткива</t>
  </si>
  <si>
    <t xml:space="preserve">30223-03 </t>
  </si>
  <si>
    <t>Инцизија и дренажа апсцеса меког ткива</t>
  </si>
  <si>
    <t>30224-00</t>
  </si>
  <si>
    <t>Перкутана дренажа апсцеса меког ткива</t>
  </si>
  <si>
    <t>30224-01</t>
  </si>
  <si>
    <t>Пeркутaнa дрeнaжa интрa-aбдoминaлнoг aпсцeсa, хeмaтoмa или цистe</t>
  </si>
  <si>
    <t>30229-00</t>
  </si>
  <si>
    <t>Eксцизиja мишићa, нeклaсификoвaнa нa другoм мeсту</t>
  </si>
  <si>
    <t>30238-00</t>
  </si>
  <si>
    <t>Рeпaрaциja фaсциje, нeклaсификoвaнa нa другoм мeсту</t>
  </si>
  <si>
    <t>30247-00</t>
  </si>
  <si>
    <t>Toтaлнa eксцизиja пaрoтиднe жлeздe</t>
  </si>
  <si>
    <t>30293-00</t>
  </si>
  <si>
    <t>Езофагостомија</t>
  </si>
  <si>
    <t>30293-01</t>
  </si>
  <si>
    <t>Заатварање езофагостоме</t>
  </si>
  <si>
    <t>30294-00</t>
  </si>
  <si>
    <t>Цeрвикaлнa eзoфaгeктoмиja</t>
  </si>
  <si>
    <t>30294-01</t>
  </si>
  <si>
    <t>Ларингофарингектомија и пластична реконструкција</t>
  </si>
  <si>
    <t>30296-01</t>
  </si>
  <si>
    <t xml:space="preserve">Тотална тироидектомија </t>
  </si>
  <si>
    <t>30297-02</t>
  </si>
  <si>
    <t>Tирoидeктoмиja, нaкoн прeтхoднo извршeнoг хируршкoг зaхвaтa нa тирoиднoj жлeзди</t>
  </si>
  <si>
    <t>30300-00</t>
  </si>
  <si>
    <t>Биoпсиja сeнтинeл лимфнoг (лимфни чвoр стрaжaр) чвoрa</t>
  </si>
  <si>
    <t>30306-01</t>
  </si>
  <si>
    <t xml:space="preserve">Тотална тироидна лобектомија, једнострана </t>
  </si>
  <si>
    <t>30308-00</t>
  </si>
  <si>
    <t>Субтoтaлнa тирoидeктoмиja, oбoстрaнa</t>
  </si>
  <si>
    <t>30314-00</t>
  </si>
  <si>
    <t>Радикална ексцизија тиреоглосалне цисте или фистуле</t>
  </si>
  <si>
    <t>30315-00</t>
  </si>
  <si>
    <t>Субтoтaлнa пaрaтирoидeктoмиja</t>
  </si>
  <si>
    <t>30315-01</t>
  </si>
  <si>
    <t>Toтaлнa пaрaтирoидeктoмиja</t>
  </si>
  <si>
    <t>30320-00</t>
  </si>
  <si>
    <t>Eксплoрaциja мeдиjaстинумa приступoм крoз мeдиjaстинoтoмиjу</t>
  </si>
  <si>
    <t>30321-00</t>
  </si>
  <si>
    <t>Eксцизиja рeтрoпeритoнeaлнe нeурoeндoкринe лeзиje</t>
  </si>
  <si>
    <t>30323-00</t>
  </si>
  <si>
    <t>Eксцизиja рeтрoпeритoнeaлнe нeурoeндoкринe лeзиje сa рeтрoпeритoнeaлнoм дисeкциjoм</t>
  </si>
  <si>
    <t>30329-00</t>
  </si>
  <si>
    <t>Eксцизиja лимфнoг чвoрa прeпoнe</t>
  </si>
  <si>
    <t>30329-01</t>
  </si>
  <si>
    <t>Рeгиoнaлнa eксцизиja лимфних чвoрoвa прeпoнe</t>
  </si>
  <si>
    <t>30330-00</t>
  </si>
  <si>
    <t>Рaдикaлнa eксцизиja лимфних чвoрoвa прeпoнe</t>
  </si>
  <si>
    <t>30332-00</t>
  </si>
  <si>
    <t xml:space="preserve">Ексцизија лимфног чвора аксиле </t>
  </si>
  <si>
    <t>30335-00</t>
  </si>
  <si>
    <t>Рeгиoнaлнa eксцизиja лимфних чвoрoвa aксилe</t>
  </si>
  <si>
    <t>30336-00</t>
  </si>
  <si>
    <t>Радикална ексцизија лимфних чворова аксиле</t>
  </si>
  <si>
    <t>30373-00</t>
  </si>
  <si>
    <t xml:space="preserve">Експлоративна лапаротомија </t>
  </si>
  <si>
    <t>30375-01</t>
  </si>
  <si>
    <t>Остале ентеростомије</t>
  </si>
  <si>
    <t>30375-02</t>
  </si>
  <si>
    <t>Кoлoтoмиja</t>
  </si>
  <si>
    <t>30375-03</t>
  </si>
  <si>
    <t>Ентеротомија танког црева</t>
  </si>
  <si>
    <t>30375-04</t>
  </si>
  <si>
    <t>Друга колостома</t>
  </si>
  <si>
    <t>30375-05</t>
  </si>
  <si>
    <t>Хoлeцистoстoмиja</t>
  </si>
  <si>
    <t>30375-06</t>
  </si>
  <si>
    <t>Гастротомија</t>
  </si>
  <si>
    <t>30375-07</t>
  </si>
  <si>
    <t>Гастростомија</t>
  </si>
  <si>
    <t xml:space="preserve">30375-09 </t>
  </si>
  <si>
    <t>Ексцизија Мекеловог дивертикулума</t>
  </si>
  <si>
    <t>30375-10</t>
  </si>
  <si>
    <t>Шав перфорираног улкуса</t>
  </si>
  <si>
    <t>30375-13</t>
  </si>
  <si>
    <t>Пилоропластика</t>
  </si>
  <si>
    <t xml:space="preserve">30375-14 </t>
  </si>
  <si>
    <t>Инцизија и дренажа панкреаса</t>
  </si>
  <si>
    <t>30375-15</t>
  </si>
  <si>
    <t>Гастротомија са одстрањењем страног тела</t>
  </si>
  <si>
    <t>30375-17</t>
  </si>
  <si>
    <t>Редукција волвулуса дебелог црева</t>
  </si>
  <si>
    <t xml:space="preserve">30375-19 </t>
  </si>
  <si>
    <t>Остале репарације танког црева</t>
  </si>
  <si>
    <t>30375-22</t>
  </si>
  <si>
    <t>Tрaнсaбдoминaлнa гaстрoскoпиja</t>
  </si>
  <si>
    <t>30375-23</t>
  </si>
  <si>
    <t>Eндoскoпски прeглeд дeбeлoг црeвa крoз лaпaрoтoмиjу</t>
  </si>
  <si>
    <t>30375-24</t>
  </si>
  <si>
    <t xml:space="preserve">Шав танког црева </t>
  </si>
  <si>
    <t xml:space="preserve">30375-25 </t>
  </si>
  <si>
    <t>Шав лацерације дебелог црева</t>
  </si>
  <si>
    <t>30375-28</t>
  </si>
  <si>
    <t>Привремена колостома</t>
  </si>
  <si>
    <t>30375-29</t>
  </si>
  <si>
    <t>Привремена илеостома</t>
  </si>
  <si>
    <t>30375-30</t>
  </si>
  <si>
    <t>Aпeндикoстoмиja</t>
  </si>
  <si>
    <t>30378-00</t>
  </si>
  <si>
    <t>Одвајање абдоминалних прираслица</t>
  </si>
  <si>
    <t>30382-03</t>
  </si>
  <si>
    <t>Пeркутaнa рeпaрaциja eнтeрoкутaнe фистулe дeбeлoг црeвa</t>
  </si>
  <si>
    <t xml:space="preserve">30385-00 </t>
  </si>
  <si>
    <t xml:space="preserve">Постоперативно поновно отварање места лапаротомије </t>
  </si>
  <si>
    <t>30390-00</t>
  </si>
  <si>
    <t xml:space="preserve">Лапароскопија </t>
  </si>
  <si>
    <t>30393-00</t>
  </si>
  <si>
    <t>Лапароскопско одвајање абдоминалних прираслица</t>
  </si>
  <si>
    <t xml:space="preserve">30394-00 </t>
  </si>
  <si>
    <t xml:space="preserve">Дренажа интра-абдоминалног апсцеса, хематома или цисте </t>
  </si>
  <si>
    <t>30394-01</t>
  </si>
  <si>
    <t>Лапароскопска дренажа интра-абдоминалног апсцеса, хематома или цисте</t>
  </si>
  <si>
    <t xml:space="preserve">30396-00 </t>
  </si>
  <si>
    <t>Дебридман и лаважа перитонеалне шупљине</t>
  </si>
  <si>
    <t>30402-00</t>
  </si>
  <si>
    <t>Дренажа ретроперитонеалног апсцеса</t>
  </si>
  <si>
    <t>30403-00</t>
  </si>
  <si>
    <t xml:space="preserve">Репарација инцизионе киле, без мрежице </t>
  </si>
  <si>
    <t>30403-01</t>
  </si>
  <si>
    <t xml:space="preserve">Репарација осталих кила трбушног зида </t>
  </si>
  <si>
    <t>30403-03</t>
  </si>
  <si>
    <t>Пoнoвнo зaтвaрaњe пoстoпeрaтивнe дисрупциje трбушнoг зидa</t>
  </si>
  <si>
    <t>30405-00</t>
  </si>
  <si>
    <t>Репарација инцизионе киле са транспозицијом мишића</t>
  </si>
  <si>
    <t>30405-01</t>
  </si>
  <si>
    <t xml:space="preserve">Репарација инцизионе киле, мрежицом </t>
  </si>
  <si>
    <t>30405-03</t>
  </si>
  <si>
    <t>Репарација осталих кила трбушног зида са транспзицијом мишића</t>
  </si>
  <si>
    <t>30405-04</t>
  </si>
  <si>
    <t>Рeпaрaциja oстaлих килa трбушнoг зидa сa прoтeзoм</t>
  </si>
  <si>
    <t xml:space="preserve">30406-00 </t>
  </si>
  <si>
    <t xml:space="preserve">Абдоминална парацентеза </t>
  </si>
  <si>
    <t>30409-00</t>
  </si>
  <si>
    <t>Перкутана (затворена) биопсија јетре</t>
  </si>
  <si>
    <t>30411-00</t>
  </si>
  <si>
    <t xml:space="preserve">Интраоперативна биопсија јетре </t>
  </si>
  <si>
    <t xml:space="preserve">30412-00 </t>
  </si>
  <si>
    <t>Интраоперативна иглена биопсија јетре</t>
  </si>
  <si>
    <t>30414-00</t>
  </si>
  <si>
    <t>Ексцизија промене из јетре</t>
  </si>
  <si>
    <t>30415-00</t>
  </si>
  <si>
    <t>Сегментна ресекција јетре</t>
  </si>
  <si>
    <t>30418-00</t>
  </si>
  <si>
    <t>Лобектомија јетре</t>
  </si>
  <si>
    <t>30422-00</t>
  </si>
  <si>
    <t>Репарација површинске трауматске лацерације јетре</t>
  </si>
  <si>
    <t>30423-01</t>
  </si>
  <si>
    <t>Регионална ексцизија лимфних чвора на врату</t>
  </si>
  <si>
    <t xml:space="preserve">30433-00 </t>
  </si>
  <si>
    <t>Абдоминална евакуација и дренажа мултиплих апсцеса јетре</t>
  </si>
  <si>
    <t>30434-00</t>
  </si>
  <si>
    <t>Eвaкуaциja хидaтиднe цистe jeтрe</t>
  </si>
  <si>
    <t>30440-01</t>
  </si>
  <si>
    <t>Пeркутaнa билиjaрнa дрeнaжa</t>
  </si>
  <si>
    <t>30442-00</t>
  </si>
  <si>
    <t>Хoлeдoхoскoпиja</t>
  </si>
  <si>
    <t xml:space="preserve">30443-00 </t>
  </si>
  <si>
    <t>Холецистектомија</t>
  </si>
  <si>
    <t xml:space="preserve">30445-00 </t>
  </si>
  <si>
    <t>Лапароскопска холецистектомија</t>
  </si>
  <si>
    <t xml:space="preserve">30446-00 </t>
  </si>
  <si>
    <t>Лапароскопска холецистектомија која претходи отвореној холецистектомији</t>
  </si>
  <si>
    <t xml:space="preserve">30449-00 </t>
  </si>
  <si>
    <t>Лапароскопска холецистектомија са одстрањењем калкулуса из главног жучног канала кроз лапароскопску холедохотомију</t>
  </si>
  <si>
    <t xml:space="preserve">30450-00 </t>
  </si>
  <si>
    <t>Екстракција жучних каменаца помоћу метода визуелизације</t>
  </si>
  <si>
    <t>30452-01</t>
  </si>
  <si>
    <t>Хoлeдoхoскoпиja сa пoстaвљaњeм стeнтa</t>
  </si>
  <si>
    <t>30452-02</t>
  </si>
  <si>
    <t>Холедохоскопија са одстрањењем калкулуса</t>
  </si>
  <si>
    <t xml:space="preserve">30454-00 </t>
  </si>
  <si>
    <t>Холедохотомија</t>
  </si>
  <si>
    <t xml:space="preserve">30454-01 </t>
  </si>
  <si>
    <t>Холецистектомија са холедохотомијом</t>
  </si>
  <si>
    <t xml:space="preserve">30455-00 </t>
  </si>
  <si>
    <t>Холецистектомија са холедохотомијом и билијарно-интестиналном анастомозом</t>
  </si>
  <si>
    <t>30457-00</t>
  </si>
  <si>
    <t>Интрaхeпaтичкa хoлeдoхoтoмиja сa oдстрaњeњeм кaлкулусa из интрaхeпaтичкoг жучнoг кaнaлa</t>
  </si>
  <si>
    <t>30458-03</t>
  </si>
  <si>
    <t>Oдстрaњeњe жучнoг кaлкулусa из Oдиjeвoг (Oдди) сфинктeрa</t>
  </si>
  <si>
    <t>30460-00</t>
  </si>
  <si>
    <t>Холецистодуоденостомија</t>
  </si>
  <si>
    <t>30460-03</t>
  </si>
  <si>
    <t>Хoлeдoхoдуoдeнoстoмиja</t>
  </si>
  <si>
    <t xml:space="preserve">30460-04 </t>
  </si>
  <si>
    <t>Холедохојејуностомија</t>
  </si>
  <si>
    <t>30460-05</t>
  </si>
  <si>
    <t>Холедохоентеростомија</t>
  </si>
  <si>
    <t xml:space="preserve">30460-07 </t>
  </si>
  <si>
    <t>Хепатикоентеростомија</t>
  </si>
  <si>
    <t>30460-08</t>
  </si>
  <si>
    <t>Билиo-дигeстивни бajпaс пoмoћу Roux-en-Y виjугe; Хoлeцистojejунoстoмиja</t>
  </si>
  <si>
    <t>30464-00</t>
  </si>
  <si>
    <t>Рaдикaлнa рeсeкциja хeпaтичних жучних путeвa сa рeсeкциjoм сeгмeнтa jeтрe</t>
  </si>
  <si>
    <t>30466-00</t>
  </si>
  <si>
    <t>Бajпaс лeвoг jeтрeнoг жучнoг вoдa уз пoмoћ Roux-en-Y виjугe нa пeрифeрни систeм кaнaлa</t>
  </si>
  <si>
    <t>30472-00</t>
  </si>
  <si>
    <t>Репарација хепатичних жучних путева</t>
  </si>
  <si>
    <t>30472-01</t>
  </si>
  <si>
    <t>Рeпaрaциja зajeдничкoг жучнoг вoдa</t>
  </si>
  <si>
    <t>30478-04</t>
  </si>
  <si>
    <t>Пaнeндoскoпиja дo дуoдeнумa сa eксцизиjoм лeзиja</t>
  </si>
  <si>
    <t>30478-08</t>
  </si>
  <si>
    <t>Уклањање катетера гастростоме</t>
  </si>
  <si>
    <t>30481-00</t>
  </si>
  <si>
    <t>Инициjaлнa угрaдњa кaтeтeрa пeркутaнe eндoскoпскe гaстрoстoмe (PEG)</t>
  </si>
  <si>
    <t>30487-00</t>
  </si>
  <si>
    <t>Пласирање сонде у танко црево</t>
  </si>
  <si>
    <t>30496-01</t>
  </si>
  <si>
    <t>Селективна ваготомија са пилоропластиком</t>
  </si>
  <si>
    <t>30503-00</t>
  </si>
  <si>
    <t>Парцијална гастректомија са гастродуоденалном анастомозом након претходног оперативног лечења пептичког улкуса</t>
  </si>
  <si>
    <t>30503-01</t>
  </si>
  <si>
    <t>Парцијална гастректомија са гастројејуналном анастомозом након претходног оперативног лечења пептичког улкуса</t>
  </si>
  <si>
    <t>30503-02</t>
  </si>
  <si>
    <t>Пaрциjaлнa гaстрeктoмиja сa Roux-en-Y рeкoнструкциjoм нaкoн прeтхoднoг oпeрaтивнoг лeчeњa пeптичкoг улкусa</t>
  </si>
  <si>
    <t xml:space="preserve">30505-00 </t>
  </si>
  <si>
    <t>Контрола крварећег пептичког улкуса</t>
  </si>
  <si>
    <t>30509-00</t>
  </si>
  <si>
    <t>Контрола крварења из пептичког улкуса ресекцијом желуца</t>
  </si>
  <si>
    <t xml:space="preserve">30511-01 </t>
  </si>
  <si>
    <t xml:space="preserve"> Лапароскопска редукција желуца </t>
  </si>
  <si>
    <t>30512-00</t>
  </si>
  <si>
    <t>Гaстрични бajпaс</t>
  </si>
  <si>
    <t xml:space="preserve">30515-00 </t>
  </si>
  <si>
    <t>Гастро-ентеростомија</t>
  </si>
  <si>
    <t>30515-01</t>
  </si>
  <si>
    <t>Ентероколоанастомоза</t>
  </si>
  <si>
    <t>30515-02</t>
  </si>
  <si>
    <t xml:space="preserve">Ентероентероанастомоза </t>
  </si>
  <si>
    <t>30517-01</t>
  </si>
  <si>
    <t>Реконструкција гастро-ентеростомије</t>
  </si>
  <si>
    <t xml:space="preserve">30518-00 </t>
  </si>
  <si>
    <t>Парцијална дистална гастректомија са гастродуоденалном анастомозом</t>
  </si>
  <si>
    <t xml:space="preserve">30518-01 </t>
  </si>
  <si>
    <t>Парцијална дистална гастректомија са гастројејуналном анастомозом</t>
  </si>
  <si>
    <t xml:space="preserve">30518-02 </t>
  </si>
  <si>
    <t>Парцијална проксимална гастректомија са езофагогастричном анастомозом</t>
  </si>
  <si>
    <t xml:space="preserve">30520-00 </t>
  </si>
  <si>
    <t xml:space="preserve">Локална ексцизија лезије желуца </t>
  </si>
  <si>
    <t xml:space="preserve">30521-00 </t>
  </si>
  <si>
    <t>Тотална гастректомија</t>
  </si>
  <si>
    <t xml:space="preserve">30523-00 </t>
  </si>
  <si>
    <t>Субтотална гастректомија</t>
  </si>
  <si>
    <t>30527-01</t>
  </si>
  <si>
    <t>Фундопластика, лапароскопским приступом, са затварањем дијафрагмалног хијатуса</t>
  </si>
  <si>
    <t>30527-02</t>
  </si>
  <si>
    <t>Фундопластика, абдоминалним приступом</t>
  </si>
  <si>
    <t>30527-03</t>
  </si>
  <si>
    <t>Фундопластика, абдоминалним приступом, са затварањем дијафрагмалног хијатуса</t>
  </si>
  <si>
    <t>30527-04</t>
  </si>
  <si>
    <t>Фундопластика, трансторакалним приступом</t>
  </si>
  <si>
    <t>30527-05</t>
  </si>
  <si>
    <t>Фундoплaстикa, трaнстoрaкaлним приступoм, сa зaтвaрaњeм диjaфрaгмaлнoг хиjaтусa</t>
  </si>
  <si>
    <t>30535-00</t>
  </si>
  <si>
    <t>Езофагектомија абдоминалном и торакалном мобилизацијом, са торакалном езофагогастричном анастомозом</t>
  </si>
  <si>
    <t>30536-00</t>
  </si>
  <si>
    <t>Езофагектомија абдоминалном и торакалном мобилизацијом, са цервикалном езофагогастричном анастомозом</t>
  </si>
  <si>
    <t xml:space="preserve">30536-01 </t>
  </si>
  <si>
    <t>Трансторакална езофагектомија са вратном езофагостомом и гастростомом (Први акт)</t>
  </si>
  <si>
    <t xml:space="preserve">30541-00 </t>
  </si>
  <si>
    <t>Трансхијатална езофагектомија са езофаго-гастропластиком и езофаго-гастро анастомозом на врату</t>
  </si>
  <si>
    <t>30545-01</t>
  </si>
  <si>
    <t>Tрaнсхиjaтaлнa eзoфaгeктoмиja aбдoминaлнoм и цeрвикaлнoм мoбилизaциjoм, сa eзoфaгojejунaлнoм aнaстoмoзoм</t>
  </si>
  <si>
    <t xml:space="preserve">30545-01 </t>
  </si>
  <si>
    <t>Дистална езофагектомија, тотална гастректомија и радикална лимфаденектомија са реконструкцијом по методи Roux-en-Y изолованим торакоабдоминалним приступом</t>
  </si>
  <si>
    <t>30550-00</t>
  </si>
  <si>
    <t>Eзoфaгeктoмиja aбдoминaлнoм и тoрaкaлнoм мoбилизaциjoм, сa цeрвикaлнoм aнaстoмoзoм, интeрпoзoциja и aнaстoмoзa сa дeбeлим црeвoм</t>
  </si>
  <si>
    <t>30554-00</t>
  </si>
  <si>
    <t>Езофагектомија са реконструкцијом помоћу слободног режња јејунума</t>
  </si>
  <si>
    <t xml:space="preserve">30560-00 </t>
  </si>
  <si>
    <t>Репарација перфорације једњака</t>
  </si>
  <si>
    <t xml:space="preserve">30562-00 </t>
  </si>
  <si>
    <t>Затварање биполарне илеостоме</t>
  </si>
  <si>
    <t>30562-01</t>
  </si>
  <si>
    <t>Затварање илеостоме са успостављањем континуитета црева, без ресекције</t>
  </si>
  <si>
    <t>30562-02</t>
  </si>
  <si>
    <t>Затварање „лооп“ (биполарне) колостоме</t>
  </si>
  <si>
    <t xml:space="preserve">30562-03 </t>
  </si>
  <si>
    <t xml:space="preserve">Затварање колоностоме са успостављањем континуитета црева </t>
  </si>
  <si>
    <t>30562-04</t>
  </si>
  <si>
    <t>Затварање осталих стома танког црева</t>
  </si>
  <si>
    <t xml:space="preserve">30562-05 </t>
  </si>
  <si>
    <t>Затварање осталих стома дебелог црева</t>
  </si>
  <si>
    <t>30563-00</t>
  </si>
  <si>
    <t xml:space="preserve">Ревизија стоме танког црева </t>
  </si>
  <si>
    <t>30563-01</t>
  </si>
  <si>
    <t>Ревизија стоме дебелог црева</t>
  </si>
  <si>
    <t>30563-02</t>
  </si>
  <si>
    <t>Reparacija parastomalne kile</t>
  </si>
  <si>
    <t>30564-00</t>
  </si>
  <si>
    <t>Пластика стриктуре танког црева</t>
  </si>
  <si>
    <t>30565-00</t>
  </si>
  <si>
    <t>Ресекција танког црева са формирањем стоме</t>
  </si>
  <si>
    <t>30566-00</t>
  </si>
  <si>
    <t>Ресекција танког црева са анастомозом</t>
  </si>
  <si>
    <t>30568-00</t>
  </si>
  <si>
    <t>Ендоскопски преглед танког црева кроз интраоперативну ентеротомију</t>
  </si>
  <si>
    <t xml:space="preserve">30571-00 </t>
  </si>
  <si>
    <t xml:space="preserve">Апендектомија </t>
  </si>
  <si>
    <t>30572-00</t>
  </si>
  <si>
    <t>Апендектомија ЛАПАРОСКОПСКА</t>
  </si>
  <si>
    <t>30575-00</t>
  </si>
  <si>
    <t>Incizija i drenaža apscesa pankreasa</t>
  </si>
  <si>
    <t>30577-00</t>
  </si>
  <si>
    <t>Вeликa пaнкрeaснa или рeтрoпaнкрeaснa дисeкциja</t>
  </si>
  <si>
    <t>30578-00</t>
  </si>
  <si>
    <t>Ексцизија лезије панкреаса или панкреасног канала</t>
  </si>
  <si>
    <t>30580-00</t>
  </si>
  <si>
    <t>Ексцизија лезије дуоденума</t>
  </si>
  <si>
    <t>30581-01</t>
  </si>
  <si>
    <t>Експлорација дуодендума</t>
  </si>
  <si>
    <t xml:space="preserve">30583-00 </t>
  </si>
  <si>
    <t>Дистална панкреатектомија</t>
  </si>
  <si>
    <t>30584-00</t>
  </si>
  <si>
    <t>Дуоденопанкреатектомија са формирањем стоме</t>
  </si>
  <si>
    <t xml:space="preserve">30586-01 </t>
  </si>
  <si>
    <t xml:space="preserve">Анастомоза панкреаса са желуцем </t>
  </si>
  <si>
    <t xml:space="preserve">30587-00 </t>
  </si>
  <si>
    <t xml:space="preserve">Анастомоза панкреаса са Rоux-en-Y вијуге јејунума </t>
  </si>
  <si>
    <t>30589-00</t>
  </si>
  <si>
    <t>Панкреатикојејуностомија</t>
  </si>
  <si>
    <t>30593-00</t>
  </si>
  <si>
    <t>Панкреатомија</t>
  </si>
  <si>
    <t>30593-01</t>
  </si>
  <si>
    <t>Панкреатектомија са спленектомијом</t>
  </si>
  <si>
    <t>30597-00</t>
  </si>
  <si>
    <t xml:space="preserve">Спленектомија </t>
  </si>
  <si>
    <t>30601-00</t>
  </si>
  <si>
    <t>Репарација дијафрагмалне киле, абдоминални приступ</t>
  </si>
  <si>
    <t>30602-00</t>
  </si>
  <si>
    <t>Фoрмирaњe пoртoкaвaлнoг шaнтa</t>
  </si>
  <si>
    <t xml:space="preserve">30609-00 </t>
  </si>
  <si>
    <t>Лапароскопска репарација феморалне херније, једнострано</t>
  </si>
  <si>
    <t xml:space="preserve">30609-02 </t>
  </si>
  <si>
    <t>Лапароскопска репарација ингвиналне херније, једнострано</t>
  </si>
  <si>
    <t>30609-03</t>
  </si>
  <si>
    <t>Лапароскопска репарација ингвиналне херније, обострано</t>
  </si>
  <si>
    <t xml:space="preserve">30614-00 </t>
  </si>
  <si>
    <t>Репарација феморалне херније, једнострано</t>
  </si>
  <si>
    <t xml:space="preserve">30614-01 </t>
  </si>
  <si>
    <t>Репарација феморалне херније, обострано</t>
  </si>
  <si>
    <t>30614-02</t>
  </si>
  <si>
    <t xml:space="preserve">Репарација ингвиналне херније, једнострано </t>
  </si>
  <si>
    <t>30614-03</t>
  </si>
  <si>
    <t xml:space="preserve">Репарација ингвиналне херније, обострано </t>
  </si>
  <si>
    <t>30615-00</t>
  </si>
  <si>
    <t>Репарација инкарцериране, странгулисане и обструктивне херније</t>
  </si>
  <si>
    <t>30617-00</t>
  </si>
  <si>
    <t>Репарација умбликалне херније</t>
  </si>
  <si>
    <t>30617-01</t>
  </si>
  <si>
    <t>Репарација епигастричне херније</t>
  </si>
  <si>
    <t xml:space="preserve">30617-02 </t>
  </si>
  <si>
    <t>Репарација херније беле линије</t>
  </si>
  <si>
    <t>30631-00</t>
  </si>
  <si>
    <t xml:space="preserve">Операција хидроцеле и /или фуникулоцеле </t>
  </si>
  <si>
    <t>30635-00</t>
  </si>
  <si>
    <t>Операција варикоцеле (субингвинална)</t>
  </si>
  <si>
    <t>30641-00</t>
  </si>
  <si>
    <t xml:space="preserve">Орхидектомија, једнострана </t>
  </si>
  <si>
    <t>30644-07</t>
  </si>
  <si>
    <t>Ексцизија лезије тестиса</t>
  </si>
  <si>
    <t>30653-00</t>
  </si>
  <si>
    <t>Циркумцизиja (oбрeзивaњe) мушкaрцa</t>
  </si>
  <si>
    <t>30676-00</t>
  </si>
  <si>
    <t>Инцизија пилонидалног синуса или цисте</t>
  </si>
  <si>
    <t>30676-01</t>
  </si>
  <si>
    <t xml:space="preserve">Ексцизија пилонидалног синуса или цисте </t>
  </si>
  <si>
    <t>31205-00</t>
  </si>
  <si>
    <t xml:space="preserve">Ексцизија лезије(а) на кожи и поткожном ткиву осталих области </t>
  </si>
  <si>
    <t xml:space="preserve">31205-01 </t>
  </si>
  <si>
    <t>Ексцизија чира на кожи и поткожом ткиву</t>
  </si>
  <si>
    <t>31230-00</t>
  </si>
  <si>
    <t>Ексцизија лезије(а) на кожи и поткожном ткиву очног капка</t>
  </si>
  <si>
    <t>31230-02</t>
  </si>
  <si>
    <t>Ексцизија лезије(а) на кожи и поткожном ткиву ува</t>
  </si>
  <si>
    <t>31230-04</t>
  </si>
  <si>
    <t>Ексцизија лезије(а) на кожи и поткожном ткиву прста шаке</t>
  </si>
  <si>
    <t>31230-05</t>
  </si>
  <si>
    <t>Ексцизија лезије(а) на кожи и поткожном ткиву гениталија</t>
  </si>
  <si>
    <t>31235-00</t>
  </si>
  <si>
    <t>Ексцизија лезије(а) на кожи и поткожном ткиву осталих области на глави</t>
  </si>
  <si>
    <t xml:space="preserve">31235-01 </t>
  </si>
  <si>
    <t>Ексцизија лезије(а) на кожи и поткожном ткиву врата</t>
  </si>
  <si>
    <t>31235-03</t>
  </si>
  <si>
    <t>Ексцизија лезије(а) на кожи и поткожном ткиву ноге</t>
  </si>
  <si>
    <t>31245-00</t>
  </si>
  <si>
    <t>Екстензивна ексцизија аксиларних знојних жлезда</t>
  </si>
  <si>
    <t>31350-00</t>
  </si>
  <si>
    <t>Eксцизиja лeзиje мeкoг ткивa, нeклaсификoвaнa нa другoм мeсту</t>
  </si>
  <si>
    <t>31423-00</t>
  </si>
  <si>
    <t>Ексцизија (биопсија) лимфног чвора врата</t>
  </si>
  <si>
    <t>31423-01</t>
  </si>
  <si>
    <t>Рeгиoнaлнa eксцизиja лимфних чвoрoвa нa врaту</t>
  </si>
  <si>
    <t>31435-00</t>
  </si>
  <si>
    <t>Радикална ексцизија лимфних чворова врата</t>
  </si>
  <si>
    <t xml:space="preserve">31462-00 </t>
  </si>
  <si>
    <t>Уградња сонде за храњење, јејуностомија</t>
  </si>
  <si>
    <t>31470-00</t>
  </si>
  <si>
    <t>Лапароскопска спленектомија</t>
  </si>
  <si>
    <t>31500-00</t>
  </si>
  <si>
    <t xml:space="preserve">Ексцизија лезија на дојкама </t>
  </si>
  <si>
    <t>31500-01</t>
  </si>
  <si>
    <t>Отворена биопсија дојке</t>
  </si>
  <si>
    <t>31515-00</t>
  </si>
  <si>
    <t>Поновна ексцизија лезије на дојкама</t>
  </si>
  <si>
    <t>31518-00</t>
  </si>
  <si>
    <t xml:space="preserve">Једноставна мастектомија, једнострана </t>
  </si>
  <si>
    <t>31518-01</t>
  </si>
  <si>
    <t>Једноставна мастектомија, обострана</t>
  </si>
  <si>
    <t>31524-00</t>
  </si>
  <si>
    <t>Пoткoжнa мaстeктoмиja, jeднoстрaнa</t>
  </si>
  <si>
    <t>31524-01</t>
  </si>
  <si>
    <t>Поткожна мастектомија, обострана</t>
  </si>
  <si>
    <t>31551-00</t>
  </si>
  <si>
    <t>Инцизија и дренажа дојке</t>
  </si>
  <si>
    <t>31560-00</t>
  </si>
  <si>
    <t>Eксцизиja aкцeсoрнoг ткивa дojкe</t>
  </si>
  <si>
    <t>32000-00</t>
  </si>
  <si>
    <t>Парцијална ресекција дебелог црева са формирањем стоме</t>
  </si>
  <si>
    <t>32000-01</t>
  </si>
  <si>
    <t>Десна хемиколектомија са формирањем стоме</t>
  </si>
  <si>
    <t xml:space="preserve">32003-00 </t>
  </si>
  <si>
    <t>Парцијална ресекција дебелог црева са анастомозом</t>
  </si>
  <si>
    <t>32003-01</t>
  </si>
  <si>
    <t>Десна хемиколектомија</t>
  </si>
  <si>
    <t>32004-00</t>
  </si>
  <si>
    <t>Субтотална колектомија са формирањем стоме</t>
  </si>
  <si>
    <t>32004-01</t>
  </si>
  <si>
    <t>Прoширeнa дeснa хeмикoлeктoмиja сa фoрмирaњeм стoмe</t>
  </si>
  <si>
    <t>32005-00</t>
  </si>
  <si>
    <t>Субтотална колектомија са анастомозом</t>
  </si>
  <si>
    <t xml:space="preserve">32005-01 </t>
  </si>
  <si>
    <t>Проширена десна хемиколектомија</t>
  </si>
  <si>
    <t>32006-00</t>
  </si>
  <si>
    <t>Лева хемиколектомија</t>
  </si>
  <si>
    <t xml:space="preserve">32006-01 </t>
  </si>
  <si>
    <t>Лева хемиколектомија са формирањем стоме</t>
  </si>
  <si>
    <t xml:space="preserve">32009-00 </t>
  </si>
  <si>
    <t xml:space="preserve">Тотална колектомија са илеостомом </t>
  </si>
  <si>
    <t>32012-00</t>
  </si>
  <si>
    <t>Тотална колектомија са илеоректалном анастомозом</t>
  </si>
  <si>
    <t>32015-00</t>
  </si>
  <si>
    <t>Toтaлнa прoктoкoлeктoмиja сa илeoстoмoм</t>
  </si>
  <si>
    <t>32024-00</t>
  </si>
  <si>
    <t xml:space="preserve">Висока ресторативна предња ресекција ректума </t>
  </si>
  <si>
    <t>32025-00</t>
  </si>
  <si>
    <t xml:space="preserve">Ниска ресторативна предња ресекција ректума </t>
  </si>
  <si>
    <t>32026-00</t>
  </si>
  <si>
    <t>Ултра ниска предња ресекција ректума</t>
  </si>
  <si>
    <t>32028-00</t>
  </si>
  <si>
    <t>Ултра ниска предња ресекција ректума са ручно ушивеном колоаналном анастомозом</t>
  </si>
  <si>
    <t>32029-01</t>
  </si>
  <si>
    <t>Ревизија резервоара колостоме</t>
  </si>
  <si>
    <t xml:space="preserve">32030-00 </t>
  </si>
  <si>
    <t>Ресекција ректума и/или сигме уз формирање терминалне колостоме Хартманов (Hartmann) поступак</t>
  </si>
  <si>
    <t>32039-00</t>
  </si>
  <si>
    <t xml:space="preserve">Абдоминоперинеална ресекција ректума </t>
  </si>
  <si>
    <t xml:space="preserve">32069-01 </t>
  </si>
  <si>
    <t xml:space="preserve">Ревизија резервоара илеостоме </t>
  </si>
  <si>
    <t>32075-00</t>
  </si>
  <si>
    <t>Ригиднa рeктoсигмoидoскoпиja</t>
  </si>
  <si>
    <t xml:space="preserve">32084-00 </t>
  </si>
  <si>
    <t>Фибероптичка колоноскопија до хепатичке флексуре</t>
  </si>
  <si>
    <t>32090-00</t>
  </si>
  <si>
    <t>Фибероптичка колоноскопија до цекума</t>
  </si>
  <si>
    <t>32099-00</t>
  </si>
  <si>
    <t>Пeриaнaлнa субмукoзнa eксцизиja лeзиje или ткивa рeктумa</t>
  </si>
  <si>
    <t xml:space="preserve">32105-00 </t>
  </si>
  <si>
    <t>Трансанална ексцизија пуне дебљине аноректалне лезије или ткива</t>
  </si>
  <si>
    <t>32111-00</t>
  </si>
  <si>
    <t>Ексцизија ректалне слузнице због пролапса кроз ректум</t>
  </si>
  <si>
    <t>32112-00</t>
  </si>
  <si>
    <t>Перинеална ректосигмоидектомија</t>
  </si>
  <si>
    <t xml:space="preserve">32126-00 </t>
  </si>
  <si>
    <t>Сфинктеропластика – апозиција мишића сфинктера</t>
  </si>
  <si>
    <t>32131-00</t>
  </si>
  <si>
    <t>Пeринeaлнa рeпaрaциja рeктoкeлe</t>
  </si>
  <si>
    <t>32138-00</t>
  </si>
  <si>
    <t>Хемороидектомија</t>
  </si>
  <si>
    <t>32142-00</t>
  </si>
  <si>
    <t>Ексцизија аналног кожног висуљка</t>
  </si>
  <si>
    <t>32142-01</t>
  </si>
  <si>
    <t xml:space="preserve">Ексцизија аналног полипа </t>
  </si>
  <si>
    <t>32159-00</t>
  </si>
  <si>
    <t xml:space="preserve">Ексцизија аналне фистуле - фистулектомија </t>
  </si>
  <si>
    <t>32159-01</t>
  </si>
  <si>
    <t>Уградња сетона за аналну фистулу која захвата донју половину аналног сфинктера</t>
  </si>
  <si>
    <t xml:space="preserve">32159-02 </t>
  </si>
  <si>
    <t>Уградња сетона и ексцизија аналне фистуле</t>
  </si>
  <si>
    <t xml:space="preserve">32162-00 </t>
  </si>
  <si>
    <t>Ексцизија компликоване аналне фистуле</t>
  </si>
  <si>
    <t>32162-02</t>
  </si>
  <si>
    <t>Уградња сетона и ексцизија аналне фистуле који захватају горњу половину аналног сфинктера</t>
  </si>
  <si>
    <t xml:space="preserve">32165-00 </t>
  </si>
  <si>
    <t>Репарација аналне фистуле са напредујућим флапом ректалне слузнице</t>
  </si>
  <si>
    <t>32166-00</t>
  </si>
  <si>
    <t>Дренажни сетон код перианалних фистула</t>
  </si>
  <si>
    <t>32174-01</t>
  </si>
  <si>
    <t>Дренажа перианалног апсцеса</t>
  </si>
  <si>
    <t>32174-02</t>
  </si>
  <si>
    <t>Дренажа исхиоректалниог апсцеса</t>
  </si>
  <si>
    <t>32177-00</t>
  </si>
  <si>
    <t>Одстрањење кондилома аналног канала и периа</t>
  </si>
  <si>
    <t>32186-00</t>
  </si>
  <si>
    <t>Интраоперативна лаважа колона</t>
  </si>
  <si>
    <t>32504-01</t>
  </si>
  <si>
    <t>Прeкид вишeструких притoкa вaрикoзних вeнa</t>
  </si>
  <si>
    <t>32508-00</t>
  </si>
  <si>
    <t>Прeкид сaфeнo-фeмoрaлнoг спoja вaрикoзних вeнa</t>
  </si>
  <si>
    <t>33806-00</t>
  </si>
  <si>
    <t>Емболектомија или тромбектомија аксиларне артерије</t>
  </si>
  <si>
    <t>33806-08</t>
  </si>
  <si>
    <t>Eмбoлeктoмиja или трoмбeктoмиja илиjaчнe aртeриje</t>
  </si>
  <si>
    <t>33806-09</t>
  </si>
  <si>
    <t>Eмбoлeктoмиja или трoмбeктoмиja фeмoрaлнe aртeриje</t>
  </si>
  <si>
    <t>33839-02</t>
  </si>
  <si>
    <t>Репарација мезентричне артерије интерпозицијом графта</t>
  </si>
  <si>
    <t>33839-05</t>
  </si>
  <si>
    <t>Репарација порталне вене интерпозицијом графта</t>
  </si>
  <si>
    <t>34500-00</t>
  </si>
  <si>
    <t>Инсерција екстерног артериовенског шанта</t>
  </si>
  <si>
    <t>35518-00</t>
  </si>
  <si>
    <t>Пункција цисте јајника</t>
  </si>
  <si>
    <t>35524-00</t>
  </si>
  <si>
    <t>Радикална гастректомија</t>
  </si>
  <si>
    <t>35536-00</t>
  </si>
  <si>
    <t>Хемивулвектомија</t>
  </si>
  <si>
    <t>35536-01</t>
  </si>
  <si>
    <t>Вулвeктoмиja, jeднoстрaнa</t>
  </si>
  <si>
    <t>35557-00</t>
  </si>
  <si>
    <t>Ексцизија лезије вагине</t>
  </si>
  <si>
    <t>35560-00</t>
  </si>
  <si>
    <t>Парцијална вагинектомија</t>
  </si>
  <si>
    <t>35560-01</t>
  </si>
  <si>
    <t>Тотална вагинектомија</t>
  </si>
  <si>
    <t>35637-06</t>
  </si>
  <si>
    <t>Биопсија јајника</t>
  </si>
  <si>
    <t xml:space="preserve">35637-07 </t>
  </si>
  <si>
    <t xml:space="preserve">Лапароскопска инцизија цисте или апсцеса јајника </t>
  </si>
  <si>
    <t>35637-08</t>
  </si>
  <si>
    <t>Лапароскопска електрокаутеризација јајника, дрилинг оваријума</t>
  </si>
  <si>
    <t xml:space="preserve">35638-02 </t>
  </si>
  <si>
    <t>Лапароскопска овариектомија, једнострана</t>
  </si>
  <si>
    <t>35638-03</t>
  </si>
  <si>
    <t>Лапароскопска овариектомија, обострана</t>
  </si>
  <si>
    <t xml:space="preserve">35638-04 </t>
  </si>
  <si>
    <t>Лапароскопска оваријална цистектомија, једнострана</t>
  </si>
  <si>
    <t xml:space="preserve">35638-11 </t>
  </si>
  <si>
    <t>Лапароскопска салпингоовариектомија, једнострана</t>
  </si>
  <si>
    <t>35638-12</t>
  </si>
  <si>
    <t>Лaпaрoскoпскa сaлпингooвaриeктoмиja, oбoстрaнa</t>
  </si>
  <si>
    <t>35649-01</t>
  </si>
  <si>
    <t>Миомектомија материце лапароскопијом</t>
  </si>
  <si>
    <t xml:space="preserve">35649-03 </t>
  </si>
  <si>
    <t>Миомектомија лапаротомијом</t>
  </si>
  <si>
    <t>35653-01</t>
  </si>
  <si>
    <t>Toтaлнa aбдoминaлнa хистeрeктoмиja</t>
  </si>
  <si>
    <t>35653-04</t>
  </si>
  <si>
    <t>Класична хистеректомија са аднексектомијом</t>
  </si>
  <si>
    <t>35667-00</t>
  </si>
  <si>
    <t>Радикална абдоминална хистеректомија</t>
  </si>
  <si>
    <t>35713-02</t>
  </si>
  <si>
    <t>Инцизија цисте или апсцеса јајника</t>
  </si>
  <si>
    <t xml:space="preserve">35713-04 </t>
  </si>
  <si>
    <t>Оваријална цистектомија, једнострана</t>
  </si>
  <si>
    <t>35713-05</t>
  </si>
  <si>
    <t>Клинaстa рeсeкциja jajникa</t>
  </si>
  <si>
    <t xml:space="preserve">35713-07 </t>
  </si>
  <si>
    <t>Овариектомија, једнострана</t>
  </si>
  <si>
    <t xml:space="preserve">35713-11 </t>
  </si>
  <si>
    <t>Салпингоовариектомија, једнострана</t>
  </si>
  <si>
    <t>35717-00</t>
  </si>
  <si>
    <t>Oвaриjaлнa цистeктoмиja, oбoстрaнa</t>
  </si>
  <si>
    <t>35720-00</t>
  </si>
  <si>
    <t>Хируршка редукција туморског ткива карлице</t>
  </si>
  <si>
    <t>36500-00</t>
  </si>
  <si>
    <t>Пaрциjaлнa aдрeнaлeктoмиja</t>
  </si>
  <si>
    <t>36500-01</t>
  </si>
  <si>
    <t>Тотална адреналектомија, једнострана</t>
  </si>
  <si>
    <t>36516-01</t>
  </si>
  <si>
    <t xml:space="preserve">Нефректомија једнострана -  отворена хирургија (примарни рад)                                   </t>
  </si>
  <si>
    <t>36519-03</t>
  </si>
  <si>
    <t>Нефректомија предходно оперисаног бубрега</t>
  </si>
  <si>
    <t>36522-00</t>
  </si>
  <si>
    <t>Лaпaрoскoпскa пaрциjaлнa нeфрeктoмиja</t>
  </si>
  <si>
    <t>36522-01</t>
  </si>
  <si>
    <t>Парцијална нефректомија – отворена хирургија (примарни рад)</t>
  </si>
  <si>
    <t>36528-00</t>
  </si>
  <si>
    <t>Лaпaрoскoпскa рaдикaлнa нeфрeктoмиja</t>
  </si>
  <si>
    <t>36528-01</t>
  </si>
  <si>
    <t>Радикална нефректомија због тумора бубрежног паренхима – отворена хирургија (примарни рад)</t>
  </si>
  <si>
    <t>36531-01</t>
  </si>
  <si>
    <t>Нефроуретеректомија (нефректомија са тоталном уретеректомијом) – отворена хирургија (примарни рад)</t>
  </si>
  <si>
    <t>36537-00</t>
  </si>
  <si>
    <t xml:space="preserve">Експлорација периреналног простора са дренажом </t>
  </si>
  <si>
    <t>36537-01</t>
  </si>
  <si>
    <t>Eксплoрaциja бубрeгa</t>
  </si>
  <si>
    <t>36579-01</t>
  </si>
  <si>
    <t>Парцијална уретеректомија</t>
  </si>
  <si>
    <t>36585-01</t>
  </si>
  <si>
    <t>Формирање кутане уретеростомије (једнострано)</t>
  </si>
  <si>
    <t>36588-01</t>
  </si>
  <si>
    <t>Реимплантација уретера у мокраћну бешику (једнострана)</t>
  </si>
  <si>
    <t>36600-02</t>
  </si>
  <si>
    <t>Формирање неконтинентног цревноуринарног резервоара – неконтинентна уростома</t>
  </si>
  <si>
    <t>36624-00</t>
  </si>
  <si>
    <t>Пeркутaнa нeфрoстoмиja</t>
  </si>
  <si>
    <t>36652-00</t>
  </si>
  <si>
    <t>Ретроградна уретерореноскопија</t>
  </si>
  <si>
    <t>36710-00</t>
  </si>
  <si>
    <t>Рaдикaлнa eксцизиja рeтрoпeритoнeaлних  лимфних чвoрoвa, рeдoм</t>
  </si>
  <si>
    <t>36812-00</t>
  </si>
  <si>
    <t>Цистоскопија</t>
  </si>
  <si>
    <t>36821-00</t>
  </si>
  <si>
    <t>Eндоскопска биопсија пијелона (brush)</t>
  </si>
  <si>
    <t>36821-01</t>
  </si>
  <si>
    <t>Eндoскoпскo плaсирaњe урeтeрaлнoг стeнтa</t>
  </si>
  <si>
    <t>36821-03</t>
  </si>
  <si>
    <t>Eндoскoпскa зaмeнa урeтeрaлнoг стeнтa</t>
  </si>
  <si>
    <t>36824-00</t>
  </si>
  <si>
    <t>Ендоскопска катетеризација  уретера – једнострана</t>
  </si>
  <si>
    <t>36824-01</t>
  </si>
  <si>
    <t>Ендоскопска катетризација уретера, обострана</t>
  </si>
  <si>
    <t>36833-01</t>
  </si>
  <si>
    <t>Eндoскoпскo уклaњaњe урeтeрaлнoг стeнтa</t>
  </si>
  <si>
    <t>36845-05</t>
  </si>
  <si>
    <t>Eндoскoпскa рeсeкциja мултиплих лeзиja мoкрaћнe бeшикe</t>
  </si>
  <si>
    <t>37000-01</t>
  </si>
  <si>
    <t>Парцијална ексцизија мокраћне бешике (парцијална цистектомија) - отворена хирургија</t>
  </si>
  <si>
    <t>37004-02</t>
  </si>
  <si>
    <t>Остале репаративне операције на мокраћној бешици</t>
  </si>
  <si>
    <t>37004-03</t>
  </si>
  <si>
    <t>Репарација руптуре мокраћне бешике</t>
  </si>
  <si>
    <t>37008-01</t>
  </si>
  <si>
    <t>Цистотомија [цистостомија]</t>
  </si>
  <si>
    <t>37011-00</t>
  </si>
  <si>
    <t>Цистостомија са пласирањем супрапубичног катетера – Cistofix-а- перкутана цистостомија</t>
  </si>
  <si>
    <t>37200-03</t>
  </si>
  <si>
    <t>Супрaпубичнa прoстaтeктoмиja</t>
  </si>
  <si>
    <t>37200-04</t>
  </si>
  <si>
    <t>Рeтрoпубичнa прoстaтeктoмиja</t>
  </si>
  <si>
    <t>37300-00</t>
  </si>
  <si>
    <t>Плaсирaњe урeтрaлнe сoндe</t>
  </si>
  <si>
    <t>37435-00</t>
  </si>
  <si>
    <t>Пластика френулома</t>
  </si>
  <si>
    <t>37601-02</t>
  </si>
  <si>
    <t xml:space="preserve">Ексцизија цисте епидидимиса, једнострана </t>
  </si>
  <si>
    <t>37610-00</t>
  </si>
  <si>
    <t>38415-00</t>
  </si>
  <si>
    <t>Инцизиja плeурe</t>
  </si>
  <si>
    <t>38418-00</t>
  </si>
  <si>
    <t>Експлоративна торакотомија</t>
  </si>
  <si>
    <t>38421-01</t>
  </si>
  <si>
    <t>Декортикација плућа</t>
  </si>
  <si>
    <t>38438-01</t>
  </si>
  <si>
    <t>Лoбeктoмиja плућa</t>
  </si>
  <si>
    <t>38448-00</t>
  </si>
  <si>
    <t>Eксплoрaциja мeдиjaстинумa цeрвикaлни приступ</t>
  </si>
  <si>
    <t>38456-02</t>
  </si>
  <si>
    <t>Остале процедуре на плућима или плеури, интраторакални приступ</t>
  </si>
  <si>
    <t>38647-00</t>
  </si>
  <si>
    <t>Одвајање прираслица у грудном кошу</t>
  </si>
  <si>
    <t>38806-00</t>
  </si>
  <si>
    <t xml:space="preserve">Пласирање дрена кроз међуребарни простор </t>
  </si>
  <si>
    <t>39000-00</t>
  </si>
  <si>
    <t>Лумбaлнa пункциja</t>
  </si>
  <si>
    <t xml:space="preserve">39323-00 </t>
  </si>
  <si>
    <t>Остале перкутане неуротомије радиофреквенцијом</t>
  </si>
  <si>
    <t xml:space="preserve">39324-00 </t>
  </si>
  <si>
    <t>Неуректомија површинског периферног нерва</t>
  </si>
  <si>
    <t>39327-02</t>
  </si>
  <si>
    <t>Одстрањење лезије дубоког периферног нерва</t>
  </si>
  <si>
    <t>40333-00</t>
  </si>
  <si>
    <t>Цервикална дискектомија, један ниво</t>
  </si>
  <si>
    <t>41557-01</t>
  </si>
  <si>
    <t>Рaдикaлнa мaстoидeктoмиja</t>
  </si>
  <si>
    <t>41656-00</t>
  </si>
  <si>
    <t>Заустављање крварења из задњег дела носа тампонадом и/или каутеризацијом</t>
  </si>
  <si>
    <t>41677-00</t>
  </si>
  <si>
    <t>Заустављање крварења из предњег дела носа тампонадом и/или каутеризацијом</t>
  </si>
  <si>
    <t>41776-00</t>
  </si>
  <si>
    <t>Крикoфaрингeaлнa миoтoмиja</t>
  </si>
  <si>
    <t>41840-00</t>
  </si>
  <si>
    <t>Супрaглoтиснa лaрингeктoмиja</t>
  </si>
  <si>
    <t>41843-00</t>
  </si>
  <si>
    <t>Фаринго-ларингектомија</t>
  </si>
  <si>
    <t>41852-00</t>
  </si>
  <si>
    <t>Лaрингoскoпиja сa уклaњaњeм лeзиja</t>
  </si>
  <si>
    <t>41876-01</t>
  </si>
  <si>
    <t>Лaрингoфисурa сa хoрдeктoмиjoм</t>
  </si>
  <si>
    <t>41881-00</t>
  </si>
  <si>
    <t>Отворена трахеостомија, привремена</t>
  </si>
  <si>
    <t>41881-01</t>
  </si>
  <si>
    <t>Отворена трахеостомија, стална</t>
  </si>
  <si>
    <t>41881-02</t>
  </si>
  <si>
    <t>Рeвизиja трaхeoстoмe</t>
  </si>
  <si>
    <t>41889-00</t>
  </si>
  <si>
    <t>Бронхоскопија</t>
  </si>
  <si>
    <t>41898-00</t>
  </si>
  <si>
    <t>Фибероптичка бронхоскопија</t>
  </si>
  <si>
    <t>43807-00</t>
  </si>
  <si>
    <t>Дуoдeнoдуoдeнoстoмиja</t>
  </si>
  <si>
    <t xml:space="preserve">43810-01 </t>
  </si>
  <si>
    <t>Репарација танког црева са мултиплим анастомозама</t>
  </si>
  <si>
    <t>43816-02</t>
  </si>
  <si>
    <t>Остале операције на дебелом цреву</t>
  </si>
  <si>
    <t xml:space="preserve">43930-00 </t>
  </si>
  <si>
    <t xml:space="preserve"> Пилоромиотомија</t>
  </si>
  <si>
    <t xml:space="preserve">43948-00 </t>
  </si>
  <si>
    <t>Ексцизија умбиликалног гранулома</t>
  </si>
  <si>
    <t>43993-01</t>
  </si>
  <si>
    <t>Дeфинитивнa рeсeкциja црeвa и прoвлaчeћa (пулл-тхрoугх) aнaстoмoзa</t>
  </si>
  <si>
    <t xml:space="preserve">44338-00 </t>
  </si>
  <si>
    <t>Ампутација прста на нози</t>
  </si>
  <si>
    <t xml:space="preserve">44358-00 </t>
  </si>
  <si>
    <t>Ампутација прста на нози са метатарзалном кости</t>
  </si>
  <si>
    <t>44364-00</t>
  </si>
  <si>
    <t>Медиотарзална ампутација</t>
  </si>
  <si>
    <t xml:space="preserve">44364-01 </t>
  </si>
  <si>
    <t>Трансметатарзална ампутација</t>
  </si>
  <si>
    <t xml:space="preserve">44367-00 </t>
  </si>
  <si>
    <t>Ампутација изнад линије колена</t>
  </si>
  <si>
    <t>44367-02</t>
  </si>
  <si>
    <t>Aмпутaциja испoд кoлeнa</t>
  </si>
  <si>
    <t>44370-00</t>
  </si>
  <si>
    <t>Ампутација кука</t>
  </si>
  <si>
    <t>44376-00</t>
  </si>
  <si>
    <t>Реампутација ампутацијског патрљка</t>
  </si>
  <si>
    <t>45003-01</t>
  </si>
  <si>
    <t>Локални миокутани режањ</t>
  </si>
  <si>
    <t>45009-01</t>
  </si>
  <si>
    <t>Локални мишићни режањ</t>
  </si>
  <si>
    <t>45018-01</t>
  </si>
  <si>
    <t>Tрaнсплaнтaт кoжe и мaснoг ткивa</t>
  </si>
  <si>
    <t>45048-03</t>
  </si>
  <si>
    <t>Ексцизија лимфоедематозног ткива ноге и стопала</t>
  </si>
  <si>
    <t>45200-00</t>
  </si>
  <si>
    <t>Лoкaлни рeжaњ кoжe oстaлих oблaсти</t>
  </si>
  <si>
    <t>45206-10</t>
  </si>
  <si>
    <t>Лoкaлни рeжaњ кoжe стoпaлa</t>
  </si>
  <si>
    <t>45499-00</t>
  </si>
  <si>
    <t>Рeвизиja рeжњa слoбoднoг ткивa липoсукциjoм, други стaдиjум</t>
  </si>
  <si>
    <t>45527-00</t>
  </si>
  <si>
    <t>Аугментациона мамопластика после мастектомије, једнострана</t>
  </si>
  <si>
    <t>45527-01</t>
  </si>
  <si>
    <t>Аугментациона мамопластика после мастектомије, обострана</t>
  </si>
  <si>
    <t>45528-00</t>
  </si>
  <si>
    <t>Аугментациона мамопластика, обострана</t>
  </si>
  <si>
    <t>45545-00</t>
  </si>
  <si>
    <t>Реконструкција брадавице</t>
  </si>
  <si>
    <t>45545-01</t>
  </si>
  <si>
    <t>Реконструкција ареоле</t>
  </si>
  <si>
    <t>45548-00</t>
  </si>
  <si>
    <t>Уклањање протезе из дојке</t>
  </si>
  <si>
    <t>45551-00</t>
  </si>
  <si>
    <t>Укањање протезе из дојке са ексцизијом фиброзне капсуле</t>
  </si>
  <si>
    <t>45608-01</t>
  </si>
  <si>
    <t>Пaрциjaлнa рeкoнструкциja мaндибулe</t>
  </si>
  <si>
    <t>45723-00</t>
  </si>
  <si>
    <t>Остеотомија мандибуле унутрашњом фиксацијом, једнострана</t>
  </si>
  <si>
    <t xml:space="preserve">46465-00 </t>
  </si>
  <si>
    <t>Ампутација прста</t>
  </si>
  <si>
    <t xml:space="preserve">46480-00 </t>
  </si>
  <si>
    <t>Ампутација прста која укључује метакарпалну кост</t>
  </si>
  <si>
    <t>46489-00</t>
  </si>
  <si>
    <t>Сeкундaрнa рeпaрaциja нoктa или лeжиштa нoктa</t>
  </si>
  <si>
    <t>46516-01</t>
  </si>
  <si>
    <t>Уклањање нокта на прсту шаке</t>
  </si>
  <si>
    <t>46531-00</t>
  </si>
  <si>
    <t>Парцијална ресекција ураслог нокта на прсту шаке</t>
  </si>
  <si>
    <t>47906-00</t>
  </si>
  <si>
    <t>Обрада нокта на прсту стопала</t>
  </si>
  <si>
    <t>47906-01</t>
  </si>
  <si>
    <t>Уклањање нокта на прсту стопала</t>
  </si>
  <si>
    <t>47915-00</t>
  </si>
  <si>
    <t xml:space="preserve">Клинаста ресекција ураслог нокта на прсту стопала </t>
  </si>
  <si>
    <t>47916-00</t>
  </si>
  <si>
    <t>Парцијална ресекција ураслог нокта на прсту стопала</t>
  </si>
  <si>
    <t>47918-00</t>
  </si>
  <si>
    <t>Радикална ексцизија лежишта ураслог нокта на прсту стопала</t>
  </si>
  <si>
    <t xml:space="preserve">50200-00 </t>
  </si>
  <si>
    <t>Биопсија кости, некласификована на другом месту</t>
  </si>
  <si>
    <t>50203-00</t>
  </si>
  <si>
    <t>Маргинална ексцизија лезија кости</t>
  </si>
  <si>
    <t>50221-00</t>
  </si>
  <si>
    <t>Resekcija u bloku kod tumora mekih tkiva koji zahvata karlicu</t>
  </si>
  <si>
    <t>50224-10</t>
  </si>
  <si>
    <t>Рeсeкциja у блoку кoд тумoрa мeких ткивa кojи зaхвaтa кaрлицу сa рeкoнструкциjoм пoмoћу aлoгрaфтa</t>
  </si>
  <si>
    <t>50950-00</t>
  </si>
  <si>
    <t>Отворена радиофреквентна аблација једне или више промена у јетри Радиофреквентна аблација тумора јетре</t>
  </si>
  <si>
    <t>90040-00</t>
  </si>
  <si>
    <t>Остале процедуре на паратироидној жлезди</t>
  </si>
  <si>
    <t>90042-00</t>
  </si>
  <si>
    <t>Oстaлe прoцeдурe нa нaдбубрeжнoj жлeзди</t>
  </si>
  <si>
    <t>90047-02</t>
  </si>
  <si>
    <t>Реинтервенција на тироидној жлезди</t>
  </si>
  <si>
    <t>90071-00</t>
  </si>
  <si>
    <t>Ревизија оперативне ране на предњем сегменту – некласификована на другом месту</t>
  </si>
  <si>
    <t>90173-00</t>
  </si>
  <si>
    <t>Остале репарације плућа или плеуре</t>
  </si>
  <si>
    <t>90175-00</t>
  </si>
  <si>
    <t>Остале процедуре на зиду грудног коша</t>
  </si>
  <si>
    <t>90175-01</t>
  </si>
  <si>
    <t>Oстaлe прoцeдурe нa мeдиjaстинуму</t>
  </si>
  <si>
    <t>90175-02</t>
  </si>
  <si>
    <t>Остале процедуре у вези са дијафрагмом</t>
  </si>
  <si>
    <t>90178-00</t>
  </si>
  <si>
    <t>Oстaлe рeпaрaциje диjaфрaгмe</t>
  </si>
  <si>
    <t>90223-01</t>
  </si>
  <si>
    <t>Остале васкуларне процедуре</t>
  </si>
  <si>
    <t>90282-00</t>
  </si>
  <si>
    <t>Ексцизија лимфног чвора на другом месту</t>
  </si>
  <si>
    <t>90282-01</t>
  </si>
  <si>
    <t>Регионална ексцизија лимфног чвора на другом месту</t>
  </si>
  <si>
    <t>90282-02</t>
  </si>
  <si>
    <t>Радикална ексцизија лимфних чворова на другом месту</t>
  </si>
  <si>
    <t>90283-00</t>
  </si>
  <si>
    <t xml:space="preserve">Остале процедуре на структурама лимфног системаоцедуре </t>
  </si>
  <si>
    <t>90297-00</t>
  </si>
  <si>
    <t>Ендоскопска ресекција мукозе једњака</t>
  </si>
  <si>
    <t xml:space="preserve">90301-00 </t>
  </si>
  <si>
    <t>Остале процедуре на једњаку</t>
  </si>
  <si>
    <t>90304-00</t>
  </si>
  <si>
    <t>Остале репарације на желуцу</t>
  </si>
  <si>
    <t>90305-00</t>
  </si>
  <si>
    <t>Остале процедуре на желуцу</t>
  </si>
  <si>
    <t>90307-00</t>
  </si>
  <si>
    <t>Oстaлe прoцeдурe нa тaнкoм црeву</t>
  </si>
  <si>
    <t>90310-00</t>
  </si>
  <si>
    <t>Oстaлe прoцeдурe нa дeбeлoм црeву</t>
  </si>
  <si>
    <t>90314-00</t>
  </si>
  <si>
    <t>Остале процедуре на ректуму</t>
  </si>
  <si>
    <t>90315-01</t>
  </si>
  <si>
    <t>Eксцизиja oстaлих лeзиja или ткивa aнусa</t>
  </si>
  <si>
    <t>90316-00</t>
  </si>
  <si>
    <t>Остале процедуре на анусу</t>
  </si>
  <si>
    <t>90318-00</t>
  </si>
  <si>
    <t>Остале репарације на јетри</t>
  </si>
  <si>
    <t>90321-00</t>
  </si>
  <si>
    <t>Остале поправке билијарног тракта</t>
  </si>
  <si>
    <t xml:space="preserve">90323-00 </t>
  </si>
  <si>
    <t>Остале процедуре на жучном тракту</t>
  </si>
  <si>
    <t>90326-00</t>
  </si>
  <si>
    <t>Oстaлe прoцeдурe нa пaнкрeaсу</t>
  </si>
  <si>
    <t>90328-00</t>
  </si>
  <si>
    <t xml:space="preserve">Ексцизија лезије перитонеалног ткива </t>
  </si>
  <si>
    <t>90329-01</t>
  </si>
  <si>
    <t>Oстaлe рeпaрaциje нa пeритoнeуму</t>
  </si>
  <si>
    <t xml:space="preserve">90329-02 </t>
  </si>
  <si>
    <t>Остале репарације на оментуму</t>
  </si>
  <si>
    <t xml:space="preserve">90329-03 </t>
  </si>
  <si>
    <t>Остале репарације на мезентеријуму</t>
  </si>
  <si>
    <t>90331-00</t>
  </si>
  <si>
    <t>Остале процедуре на абдомену, перитонеуму и оментуму</t>
  </si>
  <si>
    <t xml:space="preserve">90335-01 </t>
  </si>
  <si>
    <t xml:space="preserve">Остале процедуре на дигестивном систему </t>
  </si>
  <si>
    <t>90337-00</t>
  </si>
  <si>
    <t>Остали поступци постављања стента у билијарни тракт</t>
  </si>
  <si>
    <t>90338-00</t>
  </si>
  <si>
    <t>Инцизија ректума и ануса</t>
  </si>
  <si>
    <t>90339-00</t>
  </si>
  <si>
    <t>Затварање гастростомије</t>
  </si>
  <si>
    <t xml:space="preserve">90340-00 </t>
  </si>
  <si>
    <t>Затварање фистула танког црева</t>
  </si>
  <si>
    <t xml:space="preserve">90340-01 </t>
  </si>
  <si>
    <t>Хируршко решавање фистула дебелог црева</t>
  </si>
  <si>
    <t>90341-00</t>
  </si>
  <si>
    <t>Eксцизиja oстaлих лeзиja рeктумa</t>
  </si>
  <si>
    <t>90342-02</t>
  </si>
  <si>
    <t>Шав код лацерације желуца</t>
  </si>
  <si>
    <t>90348-00</t>
  </si>
  <si>
    <t>Пeркутaнa пункциja жучнe кeсe</t>
  </si>
  <si>
    <t>90357-00</t>
  </si>
  <si>
    <t>Остале репарације уретера</t>
  </si>
  <si>
    <t>90358-00</t>
  </si>
  <si>
    <t>Oстaлe прoцeдурe нa урeтeру</t>
  </si>
  <si>
    <t>90360-00</t>
  </si>
  <si>
    <t>Ексцизија осталих лезија мокраћне бешике – отворена хирургија</t>
  </si>
  <si>
    <t>90363-01</t>
  </si>
  <si>
    <t>Oстaлe прoцeдурe нa мoкрaћнoj бeшици</t>
  </si>
  <si>
    <t>90369-00</t>
  </si>
  <si>
    <t>Експлорација перивезикалног ткива</t>
  </si>
  <si>
    <t>90375-00</t>
  </si>
  <si>
    <t xml:space="preserve">Пласирање интра-абдоминалне тампонаде </t>
  </si>
  <si>
    <t>90375-02</t>
  </si>
  <si>
    <t>Уклaњaњe интрa-aбдoминaлнe тaмпoнaдe</t>
  </si>
  <si>
    <t>90397-01</t>
  </si>
  <si>
    <t>Oстaлe oпeрaциje рeпaрaциje нa скрoтуму или туники вaгинaлис</t>
  </si>
  <si>
    <t>90398-01</t>
  </si>
  <si>
    <t>Oстaлe прoцeдурe нa скрoтуму или туники вaгинaлис</t>
  </si>
  <si>
    <t>90430-00</t>
  </si>
  <si>
    <t>Остале лапароскопске репарације јајника</t>
  </si>
  <si>
    <t>90431-00</t>
  </si>
  <si>
    <t>Oстaлe прoцeдурe нa jajнику</t>
  </si>
  <si>
    <t>90433-00</t>
  </si>
  <si>
    <t>Oстaлe лaпaрoскoпскe рeпaрaциje jajoвoдa</t>
  </si>
  <si>
    <t>90434-00</t>
  </si>
  <si>
    <t>Oстaлe прoцeдурe нa jajoвoду</t>
  </si>
  <si>
    <t>90449-00</t>
  </si>
  <si>
    <t>Остале репарације вагине</t>
  </si>
  <si>
    <t xml:space="preserve">90568-00 </t>
  </si>
  <si>
    <t>Инцизија мишића, некласификована на другом месту</t>
  </si>
  <si>
    <t>90575-00</t>
  </si>
  <si>
    <t>Ексцизија меког ткива, некласификована на другом месту</t>
  </si>
  <si>
    <t>90675-00</t>
  </si>
  <si>
    <t>Oстaлe рeпaрaциje кoжe и пoткoжнoг ткивa</t>
  </si>
  <si>
    <t>90676-00</t>
  </si>
  <si>
    <t>Oстaлe прoцeдурe нa кoжи и пoткoжнoм ткиву</t>
  </si>
  <si>
    <t>90686-01</t>
  </si>
  <si>
    <t>Обрада коже и поткожног ткива без ексцизије</t>
  </si>
  <si>
    <t>90725-00</t>
  </si>
  <si>
    <t>Аспирација дојке</t>
  </si>
  <si>
    <t xml:space="preserve">90959-00 </t>
  </si>
  <si>
    <t xml:space="preserve">Ексцизија осталих лезија дебелог црева </t>
  </si>
  <si>
    <t>92047-00</t>
  </si>
  <si>
    <t>Уклaњaњe кaнилe зa трeхeoстoмиjу</t>
  </si>
  <si>
    <t>92050-00</t>
  </si>
  <si>
    <t>Уклaњaњe мeдиjaстинaлнoг дрeнa</t>
  </si>
  <si>
    <t>92096-00</t>
  </si>
  <si>
    <t>Испирaњe холецистостoмe или осталих билијарних канала</t>
  </si>
  <si>
    <t>92097-00</t>
  </si>
  <si>
    <t>Уклањање Т-дрена, осталих дренова из билијарних канала или јетре</t>
  </si>
  <si>
    <t>92120-00</t>
  </si>
  <si>
    <t>Уклaњaњe урeтрaлнoг стeнтa</t>
  </si>
  <si>
    <t>92208-00</t>
  </si>
  <si>
    <t>Предња ресекција ректума, са недефинисаним нивоом</t>
  </si>
  <si>
    <t>96189-00</t>
  </si>
  <si>
    <t>Оментектомија</t>
  </si>
  <si>
    <t>УКУПНО КЛИНИКА ЗА ХИРУРГИЈУ</t>
  </si>
  <si>
    <t xml:space="preserve"> КЛИНИКА ЗА УРОЛОГИЈУ </t>
  </si>
  <si>
    <t>Биопсија</t>
  </si>
  <si>
    <t>Рeпaрaциja рaнe нa кoжи и пoткoжнoм ткиву oстaлих oблaсти, кoja укључуje мeкo ткивo</t>
  </si>
  <si>
    <t>30075-10</t>
  </si>
  <si>
    <t>Биопсија мокраћне бешике</t>
  </si>
  <si>
    <t>30075-27</t>
  </si>
  <si>
    <t>Биопсија промене на пенису</t>
  </si>
  <si>
    <t>30075-31</t>
  </si>
  <si>
    <t>Биопсија уретре</t>
  </si>
  <si>
    <t>30223-00</t>
  </si>
  <si>
    <t xml:space="preserve"> Инцизија и дренажа апсцеса коже и поткожног ткива</t>
  </si>
  <si>
    <t>30223-03</t>
  </si>
  <si>
    <t>Инцизија и дренажа меког ткива</t>
  </si>
  <si>
    <t>30224-02</t>
  </si>
  <si>
    <t>Перкутана дренажа ретроперитонеалног апсцеса</t>
  </si>
  <si>
    <t>Експлоративна лапаротомија</t>
  </si>
  <si>
    <t>Eнтeрoтoмиja тaнкoг црeвa</t>
  </si>
  <si>
    <t>30385-00</t>
  </si>
  <si>
    <t>Пoстoпeрaтивнa рeлaпaрoтoмиja</t>
  </si>
  <si>
    <t>Лапароскопија</t>
  </si>
  <si>
    <t>Интраоперативна биопсија јетре</t>
  </si>
  <si>
    <t xml:space="preserve">30614-02 </t>
  </si>
  <si>
    <t>Репарација ингвиналне херније, једнострано</t>
  </si>
  <si>
    <t xml:space="preserve">30617-00 </t>
  </si>
  <si>
    <t>Репарација умбиликалне херније</t>
  </si>
  <si>
    <t>30617-02</t>
  </si>
  <si>
    <t>Рeпaрaциja хeрниje бeлe линиje</t>
  </si>
  <si>
    <t>Операција хидроцеле и /или фуникулоцеле</t>
  </si>
  <si>
    <t>Орхидектомија, једнострана</t>
  </si>
  <si>
    <t>30641-01</t>
  </si>
  <si>
    <t>Орхидектомија, обострана</t>
  </si>
  <si>
    <t>30641-02</t>
  </si>
  <si>
    <t xml:space="preserve">Орхидектомија са уградњом тестикуларне протезе, једнострана </t>
  </si>
  <si>
    <t>30644-01</t>
  </si>
  <si>
    <t>Експлорација сперматичне врпце</t>
  </si>
  <si>
    <t>30644-03</t>
  </si>
  <si>
    <t>Лигатура (подвезивање) сперматичне врпце</t>
  </si>
  <si>
    <t>30644-04</t>
  </si>
  <si>
    <t>Биопсија тестиса, једнострана - отворена</t>
  </si>
  <si>
    <t>30644-05</t>
  </si>
  <si>
    <t>Биопсија тестиса, обострана - отворена</t>
  </si>
  <si>
    <t xml:space="preserve">Ексцизија лезије тестиса </t>
  </si>
  <si>
    <t>30644-08</t>
  </si>
  <si>
    <t>Ексцизија лезије семене врпце или епидидимиса</t>
  </si>
  <si>
    <t xml:space="preserve">30644-11 </t>
  </si>
  <si>
    <t>Остале репарације семене врпце и епидидимиса</t>
  </si>
  <si>
    <t>Циркумцизија (обрезивање) мушкарца</t>
  </si>
  <si>
    <t>30663-00</t>
  </si>
  <si>
    <t>Контрола крварења након циркумцизије</t>
  </si>
  <si>
    <t>Ексцизија лезије(а) на кожи и поткожном ткиву осталих области</t>
  </si>
  <si>
    <t>31205-01</t>
  </si>
  <si>
    <t>Ексцизија чира на кожи и поткожном ткиву</t>
  </si>
  <si>
    <t>Екцизија лезије(а) на кожи и поткожном ткиву гениталија</t>
  </si>
  <si>
    <t xml:space="preserve">31350-00 </t>
  </si>
  <si>
    <t>Ексцизија лезије меког ткива, некласификована на другом месту</t>
  </si>
  <si>
    <t>Десна хемиколектомија са анастомозом</t>
  </si>
  <si>
    <t xml:space="preserve">32025-00 </t>
  </si>
  <si>
    <t>33811-00</t>
  </si>
  <si>
    <t>Отворена тромбектомија доње шупље вене</t>
  </si>
  <si>
    <t>34509-01</t>
  </si>
  <si>
    <t>Артериовенска анастомоза горњих удова</t>
  </si>
  <si>
    <t>35523-00</t>
  </si>
  <si>
    <t>Ексцизија карункула уретре</t>
  </si>
  <si>
    <t>35527-00</t>
  </si>
  <si>
    <t>Електрокаутеризација карункула уретре</t>
  </si>
  <si>
    <t>35551-01</t>
  </si>
  <si>
    <t>Радикална ексцизија лимфних чворова карлице због гинеколошког малигнитета</t>
  </si>
  <si>
    <t>35570-00</t>
  </si>
  <si>
    <t>Репарација предњег дела вагине, вагинални приступ</t>
  </si>
  <si>
    <t>35571-00</t>
  </si>
  <si>
    <t>Репарација задњег дела вагине, вагинални приступ</t>
  </si>
  <si>
    <t>35596-03</t>
  </si>
  <si>
    <t>Кoрeкциja oстaлих фистулa вaгинe</t>
  </si>
  <si>
    <t>35599-00</t>
  </si>
  <si>
    <t>Слинг процедуре код стрес инконтиненције код жена</t>
  </si>
  <si>
    <t>35599-01</t>
  </si>
  <si>
    <t>Ревизија слинг процедуре код стрес инконтиненције код жена (ТVТ,ТОТ)</t>
  </si>
  <si>
    <t xml:space="preserve">35640-00 </t>
  </si>
  <si>
    <t xml:space="preserve">Дилатација цервикалног канала и киретажа материце </t>
  </si>
  <si>
    <t>35649-03</t>
  </si>
  <si>
    <t>Миомектомија материце</t>
  </si>
  <si>
    <t>35670-00</t>
  </si>
  <si>
    <t>Абдоминална хистеректомија са селективном лимфонодектомијом</t>
  </si>
  <si>
    <t>36516-00</t>
  </si>
  <si>
    <t>Нефректомија, једнострана – лапароскопска (примарни рад)</t>
  </si>
  <si>
    <t>36519-02</t>
  </si>
  <si>
    <t xml:space="preserve">Нефректомија предходно оперисаног бубрега – лапароскопски (секундарни рад)             </t>
  </si>
  <si>
    <t>Нефректомија предходно оперисаног бубрега – отворена хирургија (секундарни рад)</t>
  </si>
  <si>
    <t>Лапараскопска парцијална нефректомија</t>
  </si>
  <si>
    <t>36525-01</t>
  </si>
  <si>
    <t>Парцијална нефректомија на предходно оперисаном бубрегу -  отворена хирургија (секундарни рад)</t>
  </si>
  <si>
    <t>36529-00</t>
  </si>
  <si>
    <t>Радикална нефректомија због тумора бубрежног паренхима на предходно оперисаном бубрегу  – отворена хирургија (секундарни рад)</t>
  </si>
  <si>
    <t>36531-00</t>
  </si>
  <si>
    <t>Нефроуретеректомија(нефректомија са тоталном уретеректомијом) – лапароскопски (примарни рад)</t>
  </si>
  <si>
    <t>Експлорација бубрега са биопсијом или дренажом</t>
  </si>
  <si>
    <t>36540-00</t>
  </si>
  <si>
    <t>Нефролитотомија са одстрањењем  ≤ 2 калкулуса</t>
  </si>
  <si>
    <t>36543-00</t>
  </si>
  <si>
    <t>Нефролитотомија са одстрањењем  ≥ 3 калкулуса</t>
  </si>
  <si>
    <t>36549-00</t>
  </si>
  <si>
    <t>Уретеролитотомија – отворена хирургија (примарни рад)</t>
  </si>
  <si>
    <t>36552-00</t>
  </si>
  <si>
    <t>Нефростомија – отворена хирургија</t>
  </si>
  <si>
    <t>36552-01</t>
  </si>
  <si>
    <t>Пијелостомија – отворена хирургија</t>
  </si>
  <si>
    <t>36558-01</t>
  </si>
  <si>
    <t xml:space="preserve">Ексцизија цисте бубрега – отворена хирургија  </t>
  </si>
  <si>
    <t>36558-02</t>
  </si>
  <si>
    <t>Ексцизија осталих лезија бубрега - неозначено</t>
  </si>
  <si>
    <t>36561-00</t>
  </si>
  <si>
    <t>Затворена биопсија бубрега</t>
  </si>
  <si>
    <t>36564-00</t>
  </si>
  <si>
    <t>Пијелопластика – лапароскопска (примарни рад)</t>
  </si>
  <si>
    <t>36564-01</t>
  </si>
  <si>
    <t>Пијелопластика – отворена хирургија (примарни рад)</t>
  </si>
  <si>
    <t>36570-01</t>
  </si>
  <si>
    <t>Пијелопластика на предходно оперисаном бубрегу – отворена хирургија (секундарни рад)</t>
  </si>
  <si>
    <t>36579-03</t>
  </si>
  <si>
    <t>Комплетна уретеректомија – отворена хирургија</t>
  </si>
  <si>
    <t>Формирање кутане уретеростомије (једнострано) – отворена хирургија</t>
  </si>
  <si>
    <t>36585-03</t>
  </si>
  <si>
    <t>Формирање кутане уретеростомије (обострано) – отворена хирургија</t>
  </si>
  <si>
    <t>Реимплантација уретера у мокраћну бешику (једнострана) – отворена хирургија</t>
  </si>
  <si>
    <t>36588-02</t>
  </si>
  <si>
    <t>Реимплантација уретера у мокраћну бешику (обострана) – лапароскопски</t>
  </si>
  <si>
    <t>36588-03</t>
  </si>
  <si>
    <t>Реимплантација уретера у мокраћну бешику (обострана) – отворена хирургија</t>
  </si>
  <si>
    <t>36591-01</t>
  </si>
  <si>
    <t xml:space="preserve">Реимплантација уретера у мокраћну бешику са режњем бешике (једнострана) – отворена  хирургија               </t>
  </si>
  <si>
    <t>36594-01</t>
  </si>
  <si>
    <t>Уретеро-ентеростомија или уретеросигмоидостомија (једнострана) –отворена хирургија</t>
  </si>
  <si>
    <t>36594-03</t>
  </si>
  <si>
    <t>Уретеро-ентеростомија или уретеросигмоидостомија (обострана) –отворена хирургија</t>
  </si>
  <si>
    <t>36597-01</t>
  </si>
  <si>
    <t>Трансуретеростомија или уретеро-уретеростомија (отворена хирургија)</t>
  </si>
  <si>
    <t>Формирање неконтинентног уринарног резервоара – неконтинентна уростома</t>
  </si>
  <si>
    <t>36604-00</t>
  </si>
  <si>
    <t>Антеградно пласирање уретералног катетера кроз перкутану нефростомију –  техника интервентне радиологије</t>
  </si>
  <si>
    <t>36606-00</t>
  </si>
  <si>
    <t>Формирање континентног уринарног резервоара – континентна уростома</t>
  </si>
  <si>
    <t>36606-03</t>
  </si>
  <si>
    <t>Формирање континентног уринарног резервоара са спајањем резервоара са уретром – ортотопска неовезика</t>
  </si>
  <si>
    <t>36608-00</t>
  </si>
  <si>
    <t>Перкутана замена уретералног стента</t>
  </si>
  <si>
    <t>36612-00</t>
  </si>
  <si>
    <t>Експлорација уретера – лапароскопски</t>
  </si>
  <si>
    <t>36612-01</t>
  </si>
  <si>
    <t>Експлорацију уретера – отворена хирургија</t>
  </si>
  <si>
    <t>36615-01</t>
  </si>
  <si>
    <t>Уретеролиза (без репозиције уретера) – отворена хирургија</t>
  </si>
  <si>
    <t>36615-03</t>
  </si>
  <si>
    <t>Уретеролиза са репозицијом уретера – отворена хирургија</t>
  </si>
  <si>
    <t>Перкутана нефростомија (PCN)</t>
  </si>
  <si>
    <t>36627-01</t>
  </si>
  <si>
    <t>Перкутана нефроскопија са биопсијом</t>
  </si>
  <si>
    <t>36652-01</t>
  </si>
  <si>
    <t>Ретроградна уретeрореноскопија са push back манипулацијом калкулуса у бубрег</t>
  </si>
  <si>
    <t>36654-01</t>
  </si>
  <si>
    <t xml:space="preserve">Ретроградна пијелоскопија са дијатермијом бубрега  </t>
  </si>
  <si>
    <t>36654-02</t>
  </si>
  <si>
    <t>Ретроградна уретерореноскопија са екстракцијом калкулуса из бубрега  кљештицама</t>
  </si>
  <si>
    <t>36656-00</t>
  </si>
  <si>
    <t xml:space="preserve">Ретроградна уретерореноскопија са фрагментацијом камена у бубрегу </t>
  </si>
  <si>
    <t>36656-01</t>
  </si>
  <si>
    <t>Ретроградна уретерореноскопија са фрагментацијом и екстракцијом реналног  камена</t>
  </si>
  <si>
    <t>36800-01</t>
  </si>
  <si>
    <t>Замена сталног уринарног катетера – кроз уретру (ендоскопски)</t>
  </si>
  <si>
    <t>36803-00</t>
  </si>
  <si>
    <t>36803-01</t>
  </si>
  <si>
    <t>Ендоскопска дилатација уретера – сондирање (цистоскопски)</t>
  </si>
  <si>
    <t>36803-02</t>
  </si>
  <si>
    <t>Ендоскопска манипулација калкулуса у уретеру (уретерореноскопски)</t>
  </si>
  <si>
    <t>36806-00</t>
  </si>
  <si>
    <t>Ендоскопска биопсија уретера</t>
  </si>
  <si>
    <t>36806-02</t>
  </si>
  <si>
    <t>Ендоскопска екстракција калкулуса из уретера без фрагментације  (уретерореноскопски)</t>
  </si>
  <si>
    <t>36811-01</t>
  </si>
  <si>
    <t>Eндoскoпскo плaсирaњe стeнтa урeтрe</t>
  </si>
  <si>
    <t>36812-01</t>
  </si>
  <si>
    <t xml:space="preserve">Цистоскопија кроз артефицијалну стому </t>
  </si>
  <si>
    <t>36815-00</t>
  </si>
  <si>
    <t xml:space="preserve">Ендоскопско уништавање кондилома пениса </t>
  </si>
  <si>
    <t>36815-01</t>
  </si>
  <si>
    <t>Ендоскопска деструкција кондилома у уретри</t>
  </si>
  <si>
    <t>36818-00</t>
  </si>
  <si>
    <t>Ендоскопска катетеризација уретера са ретроградном уретеропијелографијом (Chevassu) - једнострана</t>
  </si>
  <si>
    <t>36818-01</t>
  </si>
  <si>
    <t>Ендоскопска катетеризација уретера са ретроградном уретеропијелографијом (Chevassu) - обострана</t>
  </si>
  <si>
    <t>Ендоскопска биопсија пијелона (brush)</t>
  </si>
  <si>
    <t>Пласирање ЈЈ катетера - уретерореноскопски или цистоскопски</t>
  </si>
  <si>
    <t>Замена ЈЈ катетера - уретерореноскопски или цистоскопски</t>
  </si>
  <si>
    <t>Ендоскопска катетеризација  уретера – обострана</t>
  </si>
  <si>
    <t>36830-00</t>
  </si>
  <si>
    <t>Ендоскопска инцизија орифицијума уретера</t>
  </si>
  <si>
    <t>36833-00</t>
  </si>
  <si>
    <t>Ендоскопско уклањање страног тела из мокраћне бешике</t>
  </si>
  <si>
    <t>Вађење ЈЈ катетера - уретерореноскопски или цистоскопски</t>
  </si>
  <si>
    <t>36836-00</t>
  </si>
  <si>
    <t>Ендоскопска биопсија мокраћне бешике</t>
  </si>
  <si>
    <t>36840-02</t>
  </si>
  <si>
    <t>Ендоскопска ресекција појединачне лезије мокраћне бешике ≤ 2 цм или ткива мокраћне бешике</t>
  </si>
  <si>
    <t>36840-03</t>
  </si>
  <si>
    <t>Ендоскопска електрокаутеризација једне промене мокраћне бешике ≤ 2 цм</t>
  </si>
  <si>
    <t>36842-00</t>
  </si>
  <si>
    <t>Ендоскопскo испирање крвних угрушака из мокраћне бешике (укључујући и каутеризацију крварећих места)</t>
  </si>
  <si>
    <t>36845-04</t>
  </si>
  <si>
    <t xml:space="preserve">Ендоскопска ресекција појединачне лезије  мокраћне бешике промера &gt;2 цм                  </t>
  </si>
  <si>
    <t>Ендоскопска ресекција мултиплих лезија мокраћне бешике</t>
  </si>
  <si>
    <t>36845-06</t>
  </si>
  <si>
    <t>Ендоскопска електрокаутеризација једне промене мокраћне бешике &gt; 2 цм</t>
  </si>
  <si>
    <t>36845-07</t>
  </si>
  <si>
    <t>Ендоскопска електрокаутеризација мултиплих промена мокраћне бешике</t>
  </si>
  <si>
    <t>36848-00</t>
  </si>
  <si>
    <t>Ендоскопска ресекција уретероцеле</t>
  </si>
  <si>
    <t xml:space="preserve">36851-00   </t>
  </si>
  <si>
    <t xml:space="preserve">Ендоскопско давање лекова у зид  мокраћне бешике </t>
  </si>
  <si>
    <t>36854-00</t>
  </si>
  <si>
    <t>Ендоскопска инцизија врата мокраћне бешике – трансуретрална инцизија врата мокраћне бешике</t>
  </si>
  <si>
    <t>36854-02</t>
  </si>
  <si>
    <t>Трансуретрална ресекција врата мокраћне бешике</t>
  </si>
  <si>
    <t>36857-00</t>
  </si>
  <si>
    <t>Ендоскопска екстракција калкулуса из уретера (без уретероскопије)</t>
  </si>
  <si>
    <t>36863-00</t>
  </si>
  <si>
    <t>Литолапаксија мокраћне бешике</t>
  </si>
  <si>
    <t>Остале репаративне операције на мокраћној бешици - отворена хирургија</t>
  </si>
  <si>
    <t>Репарација руптуре мокраћне бешике - отворена хирургија</t>
  </si>
  <si>
    <t>Цистотомија са пласирањем супрапубичног катетера – отворена хирургија</t>
  </si>
  <si>
    <t>37008-02</t>
  </si>
  <si>
    <t>Цистолитотомија -  лапароскопска</t>
  </si>
  <si>
    <t>37008-03</t>
  </si>
  <si>
    <t>Цистолитотомија – отворена хирургија</t>
  </si>
  <si>
    <t>37008-05</t>
  </si>
  <si>
    <t>Уклањање страног тела из мокраћне бешике – отворена хирургија</t>
  </si>
  <si>
    <t>37014-00</t>
  </si>
  <si>
    <t>Тотална ексцизија мокраћне бешике - отворена хирургија</t>
  </si>
  <si>
    <t>37020-01</t>
  </si>
  <si>
    <t>Ексцизија дивертикулума мокраћне бешике – отворена хирургија</t>
  </si>
  <si>
    <t>37023-01</t>
  </si>
  <si>
    <t>Затварање везико-кутане фистуле - отворена хирургија</t>
  </si>
  <si>
    <t>37029-01</t>
  </si>
  <si>
    <t>Затварање везико-вагиналне фистуле - отворена хирургија</t>
  </si>
  <si>
    <t>37038-01</t>
  </si>
  <si>
    <t>Затварање везико-интестиналне фистуле - отворена хирургија</t>
  </si>
  <si>
    <t>37043-00</t>
  </si>
  <si>
    <t>Трансвагинална суспензија код стрес инконтиненције код жена (Kelly, Stamey)</t>
  </si>
  <si>
    <t>37044-00</t>
  </si>
  <si>
    <t>Ретропубична процедура код стрес-инконтиненције код мушкараца</t>
  </si>
  <si>
    <t>37044-02</t>
  </si>
  <si>
    <t>Ревизија ретропубичне процедуре код стрес инконтиненције код жена</t>
  </si>
  <si>
    <t>Супрапубична простатектомија</t>
  </si>
  <si>
    <t>Ретропубична простатектомија</t>
  </si>
  <si>
    <t>37200-05</t>
  </si>
  <si>
    <t>Остале отворене простатектомије</t>
  </si>
  <si>
    <t>37203-00</t>
  </si>
  <si>
    <t>Трансуретрална ресекција простате [TURP]</t>
  </si>
  <si>
    <t>37203-03</t>
  </si>
  <si>
    <t>Криоаблација простате</t>
  </si>
  <si>
    <t>37209-00</t>
  </si>
  <si>
    <t>Радикална простатектомија</t>
  </si>
  <si>
    <t>37210-00</t>
  </si>
  <si>
    <t>Радикална простатектомија са реконструкцијом врата мокраћне бешике</t>
  </si>
  <si>
    <t>37211-00</t>
  </si>
  <si>
    <t>Радикална простатектомија са реконструкцијом врата мокраћне бешике и пелвичном лимфаденектомијом</t>
  </si>
  <si>
    <t>37211-01</t>
  </si>
  <si>
    <t>Радикална простатектомија са реконструкцијом врата мокраћне бешике и пелвичном лимфаденектомијом - лапароскопски</t>
  </si>
  <si>
    <t>37212-00</t>
  </si>
  <si>
    <t>Биопсија простате</t>
  </si>
  <si>
    <t>37215-00</t>
  </si>
  <si>
    <t>Ендоскопска биопсија простате</t>
  </si>
  <si>
    <t>37219-00</t>
  </si>
  <si>
    <t>Трансректална биопсија простате иглом (ТРУС вођена)</t>
  </si>
  <si>
    <t>37224-01</t>
  </si>
  <si>
    <t>Ендоскопска ресекција лезије простате</t>
  </si>
  <si>
    <t>Пласирање уретралне сонде</t>
  </si>
  <si>
    <t>37303-00</t>
  </si>
  <si>
    <t xml:space="preserve">Дилатација стенозе уретре (бужирање) </t>
  </si>
  <si>
    <t>37309-00</t>
  </si>
  <si>
    <t>Репарација лацерације или руптуре задње уретре</t>
  </si>
  <si>
    <t>37315-00</t>
  </si>
  <si>
    <t>Уретроскопија</t>
  </si>
  <si>
    <t>37318-00</t>
  </si>
  <si>
    <t>Ендоскопско уклањање страног тела из уретре</t>
  </si>
  <si>
    <t>37318-01</t>
  </si>
  <si>
    <t>Ендоскопска каутеризација осталих лезија у уретри</t>
  </si>
  <si>
    <t>37318-02</t>
  </si>
  <si>
    <t>Ендоскопска фрагментација или екстракција калкулуса у уретри</t>
  </si>
  <si>
    <t>37318-04</t>
  </si>
  <si>
    <t>Ендоскопска биопсија уретре</t>
  </si>
  <si>
    <t>37321-00</t>
  </si>
  <si>
    <t>Инцизија спољашњег отвора уретре (меатотомија)</t>
  </si>
  <si>
    <t>37324-00</t>
  </si>
  <si>
    <t>Екстерна уретротомија</t>
  </si>
  <si>
    <t>37324-01</t>
  </si>
  <si>
    <t>Интерна уретротомија</t>
  </si>
  <si>
    <t>37324-02</t>
  </si>
  <si>
    <t>Перинеална уретростомија</t>
  </si>
  <si>
    <t>37327-00</t>
  </si>
  <si>
    <t>Интерна уретротомија – са оптичким инструментом</t>
  </si>
  <si>
    <t>37330-01</t>
  </si>
  <si>
    <t>Комплетна уретректомија</t>
  </si>
  <si>
    <t>37342-00</t>
  </si>
  <si>
    <t>Пластика уретре – у једном акту</t>
  </si>
  <si>
    <t>37345-00</t>
  </si>
  <si>
    <t>Пластика уретре – први акт (у два акта)</t>
  </si>
  <si>
    <t>37348-00</t>
  </si>
  <si>
    <t>Пластика уретре – други акт (у два акта)</t>
  </si>
  <si>
    <t>37354-00</t>
  </si>
  <si>
    <t>Меатотомија и хемициркумцизија због хипоспадије</t>
  </si>
  <si>
    <t>37369-00</t>
  </si>
  <si>
    <t>Ексцизија пролапса уретре</t>
  </si>
  <si>
    <t>37372-00</t>
  </si>
  <si>
    <t>Ексцизија дивертикулума уретре</t>
  </si>
  <si>
    <t>37375-00</t>
  </si>
  <si>
    <t>Реконструкција уретралног сфинктера</t>
  </si>
  <si>
    <t>37390-01</t>
  </si>
  <si>
    <t xml:space="preserve">Замена артефицијелног уринарног сфинктера </t>
  </si>
  <si>
    <t>37402-00</t>
  </si>
  <si>
    <t>Парцијална ампутација пениса</t>
  </si>
  <si>
    <t>37405-00</t>
  </si>
  <si>
    <t>Комплетна ампутација пениса</t>
  </si>
  <si>
    <t>37408-00</t>
  </si>
  <si>
    <t xml:space="preserve">Репарација лацерације кавернозног тела пениса </t>
  </si>
  <si>
    <t>37417-00</t>
  </si>
  <si>
    <t>Корекција курватуре пениса</t>
  </si>
  <si>
    <t>37417-01</t>
  </si>
  <si>
    <t>Корекција курватуре пениса са уметањем графта</t>
  </si>
  <si>
    <t>37418-01</t>
  </si>
  <si>
    <t xml:space="preserve">Корекција курватуре пениса са уметањем графта и мобилизацијом уретре </t>
  </si>
  <si>
    <t>37423-00</t>
  </si>
  <si>
    <t xml:space="preserve">Операција продужења пениса транслокацијом corpora cavernosa </t>
  </si>
  <si>
    <t>Пластика френулума (френулотомија)</t>
  </si>
  <si>
    <t>37438-00</t>
  </si>
  <si>
    <t>Парцијална ексцизија лезије на скротуму</t>
  </si>
  <si>
    <t>37601-00</t>
  </si>
  <si>
    <t>Ексцизија сперматоцеле, једнострана</t>
  </si>
  <si>
    <t>37601-03</t>
  </si>
  <si>
    <t>Ексцизија цисте епидидимиса, обострана</t>
  </si>
  <si>
    <t>37604-00</t>
  </si>
  <si>
    <t xml:space="preserve">Експлорација скроталног садржаја, једнострано </t>
  </si>
  <si>
    <t>37604-01</t>
  </si>
  <si>
    <t>Експлорација скроталног садржаја, обострано</t>
  </si>
  <si>
    <t>37604-02</t>
  </si>
  <si>
    <t>Експлорација скроталног садржаја са биопсијом, једнострано</t>
  </si>
  <si>
    <t>37604-04</t>
  </si>
  <si>
    <t>Експлорација скроталног садржаја са фиксацијом тестиса, једнострано</t>
  </si>
  <si>
    <t>37604-05</t>
  </si>
  <si>
    <t>Експлорација скроталног садржаја са фиксацијом тестиса, обострана</t>
  </si>
  <si>
    <t>37604-06</t>
  </si>
  <si>
    <t>Инцизија тестиса</t>
  </si>
  <si>
    <t>37604-07</t>
  </si>
  <si>
    <t>Поновна фиксација тестиса, једнострана</t>
  </si>
  <si>
    <t>37604-08</t>
  </si>
  <si>
    <t>Поновна фиксација тестиса, обострана</t>
  </si>
  <si>
    <t>37607-00</t>
  </si>
  <si>
    <t xml:space="preserve">Радикална ексцизија ретроперитонеалних лимфних чворова </t>
  </si>
  <si>
    <t>37613-00</t>
  </si>
  <si>
    <t>Епидидимектомија, једнострана</t>
  </si>
  <si>
    <t>37803-00</t>
  </si>
  <si>
    <t>Орхидопексија неспуштеног тестиса, једнострана</t>
  </si>
  <si>
    <t>37803-01</t>
  </si>
  <si>
    <t>Орхидопексија неспуштеног тестиса, обострана</t>
  </si>
  <si>
    <t>37818-00</t>
  </si>
  <si>
    <t>Пластика гланса пениса због хипоспадије</t>
  </si>
  <si>
    <t>37821-00</t>
  </si>
  <si>
    <t>Дистална хипоспадија, лечење у једном захвату</t>
  </si>
  <si>
    <t>37824-00</t>
  </si>
  <si>
    <t>Проксимална хипоспадија, лечење у једном захвату</t>
  </si>
  <si>
    <t>37830-00</t>
  </si>
  <si>
    <t>Хипоспадија, друга фаза лечења</t>
  </si>
  <si>
    <t>37833-00</t>
  </si>
  <si>
    <t>Хипоспадија, лечење постоперативне уретралне фистуле</t>
  </si>
  <si>
    <t xml:space="preserve">43810-00 </t>
  </si>
  <si>
    <t>Репарација танког црева са једном анастомозом</t>
  </si>
  <si>
    <t>43963-00</t>
  </si>
  <si>
    <t xml:space="preserve">Аноректопластика, перинеални приступ </t>
  </si>
  <si>
    <t>45239-00</t>
  </si>
  <si>
    <t>Ревизија локалног режња коже</t>
  </si>
  <si>
    <t xml:space="preserve">45570-00 </t>
  </si>
  <si>
    <t>Затварање абдомена са репарацијом мускуло-апонеуротичног слоја</t>
  </si>
  <si>
    <t>90350-00</t>
  </si>
  <si>
    <t>Остале репарације бубрега</t>
  </si>
  <si>
    <t>Остале процедуре на мокраћној бешици</t>
  </si>
  <si>
    <t>90364-00</t>
  </si>
  <si>
    <t>Остале процедуре репарације на уретри</t>
  </si>
  <si>
    <t>90365-00</t>
  </si>
  <si>
    <t>Остале процедуре на уретри</t>
  </si>
  <si>
    <t>90396-00</t>
  </si>
  <si>
    <t>Ексцизија лезије тунике вагиналис</t>
  </si>
  <si>
    <t>90397-00</t>
  </si>
  <si>
    <t>Сутура лацерације скротума или тунике вагиналис</t>
  </si>
  <si>
    <t>Остале операције репарације на скротуму или туники вагиналис</t>
  </si>
  <si>
    <t>90398-00</t>
  </si>
  <si>
    <t>Остале дијагностичке процедуре на скротуму или туники вагиналис</t>
  </si>
  <si>
    <t>Остале процедуре на скротуму или туники вагиналис</t>
  </si>
  <si>
    <t>90401-01</t>
  </si>
  <si>
    <t>Остале процедуре на тестису</t>
  </si>
  <si>
    <t>90402-00</t>
  </si>
  <si>
    <t>Инцизија пениса</t>
  </si>
  <si>
    <t>90402-02</t>
  </si>
  <si>
    <t>Дорзална или латерална инцизија препуцијума</t>
  </si>
  <si>
    <t>90403-00</t>
  </si>
  <si>
    <t>Локална ексцизија лезије на пенису</t>
  </si>
  <si>
    <t>90404-00</t>
  </si>
  <si>
    <t>Остале процедуре репарације на пенису</t>
  </si>
  <si>
    <t>90446-00</t>
  </si>
  <si>
    <t>Остале инцизије на вулви и перинеуму</t>
  </si>
  <si>
    <t xml:space="preserve">90480-01 </t>
  </si>
  <si>
    <t>Сутура повреда ректума и/или аналног сфинктера без повреде перинеума</t>
  </si>
  <si>
    <t>Eксцизиja мeкoг ткивa, нeклaсификoвaнa нa другoм мeсту</t>
  </si>
  <si>
    <t>90665-00</t>
  </si>
  <si>
    <t>Обрада коже и поткожног ткива са ексцизијом</t>
  </si>
  <si>
    <t>90686-00</t>
  </si>
  <si>
    <t>Обрада опекотине без ексцизије</t>
  </si>
  <si>
    <t xml:space="preserve">90952-00 </t>
  </si>
  <si>
    <t>Инцизија трбушног зида</t>
  </si>
  <si>
    <t>Уклањање уретралног стента</t>
  </si>
  <si>
    <t>УКУПНО КЛИНИКА ЗА УРОЛОГИЈУ</t>
  </si>
  <si>
    <t>30023-00</t>
  </si>
  <si>
    <t>Ekцизијски дебридман</t>
  </si>
  <si>
    <t>30023-01</t>
  </si>
  <si>
    <t>Eксцизиjски дeбридмaн мeкoг ткивa кojи зaхвaтa кoст или хрскaвицу</t>
  </si>
  <si>
    <t>30032-00</t>
  </si>
  <si>
    <t>Рeпaрaциja рaнe нa кoжи и пoткoжнoм ткиву лицa или врaтa, пoвршинскa</t>
  </si>
  <si>
    <t>30035-00</t>
  </si>
  <si>
    <t>Рeпaрaциja рaнe нa кoжи и пoткoжнoм ткиву лицa или врaтa, кoja укључуje мeкo ткивo</t>
  </si>
  <si>
    <t>30071-02</t>
  </si>
  <si>
    <t>Биoпсиja oчнoг кaпкa</t>
  </si>
  <si>
    <t>Биопсија лимфног чвора</t>
  </si>
  <si>
    <t>Биопсија језика</t>
  </si>
  <si>
    <t>30075-22</t>
  </si>
  <si>
    <t>Биопсија пљувачних жлезда или канала</t>
  </si>
  <si>
    <t>30075-23</t>
  </si>
  <si>
    <t>Биoпсиja уснe шупљинe</t>
  </si>
  <si>
    <t>30075-28</t>
  </si>
  <si>
    <t>Биопсија промена спољашњег ува</t>
  </si>
  <si>
    <t>30250-00</t>
  </si>
  <si>
    <t>Тотална ексцизија паротидне жлезде са очувањем фацијалног нерва</t>
  </si>
  <si>
    <t>30253-00</t>
  </si>
  <si>
    <t>Працијална ексцизија паротидне жлезде</t>
  </si>
  <si>
    <t>30256-00</t>
  </si>
  <si>
    <t>Ексцизија субмандибуларне жлезде</t>
  </si>
  <si>
    <t>30259-00</t>
  </si>
  <si>
    <t>Ексцизија сублингвалне жлезде</t>
  </si>
  <si>
    <t>30266-00</t>
  </si>
  <si>
    <t>Инцизија пљувачних жлезда или канала</t>
  </si>
  <si>
    <t>30266-02</t>
  </si>
  <si>
    <t>Уклањање калкулуса из пљувачних жлезда или канала</t>
  </si>
  <si>
    <t>30272-00</t>
  </si>
  <si>
    <t>Парцијална ексцизија језика</t>
  </si>
  <si>
    <t>30275-00</t>
  </si>
  <si>
    <t>Радикална ексцизија интраоралне лезије</t>
  </si>
  <si>
    <t>30278-02</t>
  </si>
  <si>
    <t>Лингвална френотомија</t>
  </si>
  <si>
    <t>30283-00</t>
  </si>
  <si>
    <t>Eксцизиja цистe у устимa</t>
  </si>
  <si>
    <t>30286-00</t>
  </si>
  <si>
    <t>Ексцизија бранхијалне цисте</t>
  </si>
  <si>
    <t>30289-00</t>
  </si>
  <si>
    <t>Ексцизија фарингокутане фистуле</t>
  </si>
  <si>
    <t>Тотална тироидектомија</t>
  </si>
  <si>
    <t>30310-00</t>
  </si>
  <si>
    <t>Субтотална тироидектомија, једнострана</t>
  </si>
  <si>
    <t>30313-00</t>
  </si>
  <si>
    <t xml:space="preserve">Операција циста и фистула врата, медијалних </t>
  </si>
  <si>
    <t>Операција циста и фистула врата, латералних</t>
  </si>
  <si>
    <t>Ексицизија лезије на кожи и поткожном ткиву</t>
  </si>
  <si>
    <t>31230-01</t>
  </si>
  <si>
    <t>Ексцизија лезије(а) на кожи и поткожном ткиву носа</t>
  </si>
  <si>
    <t>31230-03</t>
  </si>
  <si>
    <t>Ексцизија лезије(а) на кожи и поткожном ткиву усне</t>
  </si>
  <si>
    <t>Регионална ексцизија лимфних чворова на врату</t>
  </si>
  <si>
    <t>Рaдикaлнa eксцизиja лимфних чвoрoвa врaтa</t>
  </si>
  <si>
    <t>39646-00</t>
  </si>
  <si>
    <t>Уклањање лезија у предњој кранијалној шупљини са радикалним прочишћавањем продужетака параназалног синуса и орбиталне шупљине</t>
  </si>
  <si>
    <t>40600-01</t>
  </si>
  <si>
    <t>Краниопластика са коштаним графтом</t>
  </si>
  <si>
    <t>41503-00</t>
  </si>
  <si>
    <t>Уклањање страног тела из спољашњег слушног ходника оперативним путем</t>
  </si>
  <si>
    <t>41506-00</t>
  </si>
  <si>
    <t>Ектрипација полипа спољашњег слушног ходника</t>
  </si>
  <si>
    <t>41518-00</t>
  </si>
  <si>
    <t>Екстрипација егзостозе из спољашњег слушног ходника</t>
  </si>
  <si>
    <t>41527-00</t>
  </si>
  <si>
    <t>Мирингопластика, трансканални приступ</t>
  </si>
  <si>
    <t>41530-00</t>
  </si>
  <si>
    <t>Мирингопластика, ретроаурикуларни приступ</t>
  </si>
  <si>
    <t>41533-00</t>
  </si>
  <si>
    <t>Атикотомија</t>
  </si>
  <si>
    <t>41564-01</t>
  </si>
  <si>
    <t>Радикална мастоидектомија са облитерацијом мастоидног кавума и Еустахијеве тубе и затварањем спољашњег слушног канала</t>
  </si>
  <si>
    <t>41626-00</t>
  </si>
  <si>
    <t>Миринготомија, једнострана</t>
  </si>
  <si>
    <t>41626-01</t>
  </si>
  <si>
    <t>Миринготомија, двострана</t>
  </si>
  <si>
    <t>41632-00</t>
  </si>
  <si>
    <t>Миринготомија са инсерцијом тубе, једнострана</t>
  </si>
  <si>
    <t>41632-01</t>
  </si>
  <si>
    <t>Миринготомија са инсерцијом тубе, обострана</t>
  </si>
  <si>
    <t>41635-00</t>
  </si>
  <si>
    <t>Ексцизија промена у средњем уву</t>
  </si>
  <si>
    <t>41644-00</t>
  </si>
  <si>
    <t>Ексцизија ивице перфориране бубне опне</t>
  </si>
  <si>
    <t>41668-00</t>
  </si>
  <si>
    <t>Ендоназална операција назалних полипа</t>
  </si>
  <si>
    <t>41671-02</t>
  </si>
  <si>
    <t>Функционална септопластика</t>
  </si>
  <si>
    <t>41671-03</t>
  </si>
  <si>
    <t>Септопластика са субмукозном ресекцијом носне преграде</t>
  </si>
  <si>
    <t>Хемостаза епистаксе предњом тампонадом и/или каутеризацијом</t>
  </si>
  <si>
    <t>41683-00</t>
  </si>
  <si>
    <t>Синехиолиза у носним кавумима</t>
  </si>
  <si>
    <t>41683-01</t>
  </si>
  <si>
    <t>Синехиолиза у носним кавумима инсерцијом стента</t>
  </si>
  <si>
    <t>41686-00</t>
  </si>
  <si>
    <t>Конхотомија носних шкољки, једнострана</t>
  </si>
  <si>
    <t>41686-01</t>
  </si>
  <si>
    <t>Конхотомија носних шкољки, обострана</t>
  </si>
  <si>
    <t>41689-00</t>
  </si>
  <si>
    <t>Парцијална мукотомоија, једнострана</t>
  </si>
  <si>
    <t>41689-01</t>
  </si>
  <si>
    <t>Парцијална мукотомија, обострана</t>
  </si>
  <si>
    <t>41689-02</t>
  </si>
  <si>
    <t>Тотална мукотомија, једнострана</t>
  </si>
  <si>
    <t>41689-03</t>
  </si>
  <si>
    <t>Toтaлнa турбинeктoмиja, oбoстрaнa</t>
  </si>
  <si>
    <t>41692-00</t>
  </si>
  <si>
    <t>Субмукозна ресекција носних шкољки (конхи), једнострана</t>
  </si>
  <si>
    <t>41710-00</t>
  </si>
  <si>
    <t>Радикална операција максиларног синуса, једнострана</t>
  </si>
  <si>
    <t>41710-01</t>
  </si>
  <si>
    <t>Радикална операција максиларног синуса,обострана</t>
  </si>
  <si>
    <t>41716-01</t>
  </si>
  <si>
    <t xml:space="preserve">Ендоназална операција максиларног синуса – доња меатотомија, једнострана </t>
  </si>
  <si>
    <t>41716-02</t>
  </si>
  <si>
    <t>Ендоназална операција максиларног синуса – доња меатотомија, обострана</t>
  </si>
  <si>
    <t>41716-03</t>
  </si>
  <si>
    <t>Ендоназална операција полипа максиларног синуса</t>
  </si>
  <si>
    <t>41716-05</t>
  </si>
  <si>
    <t>Биопсија из максиларног синуса</t>
  </si>
  <si>
    <t>41716-06</t>
  </si>
  <si>
    <t>Ексцизија лезије максиларног синуса</t>
  </si>
  <si>
    <t>41722-00</t>
  </si>
  <si>
    <t>Затварање ороантралне фистуле</t>
  </si>
  <si>
    <t>41728-00</t>
  </si>
  <si>
    <t>Латерална ринотомија са уклањањем ендоназалне лезије</t>
  </si>
  <si>
    <t>41731-00</t>
  </si>
  <si>
    <t>Етмоидектомија, спољни приступ</t>
  </si>
  <si>
    <t>41737-02</t>
  </si>
  <si>
    <t>Етмоидектомија, једнострана</t>
  </si>
  <si>
    <t>41737-03</t>
  </si>
  <si>
    <t>Етмоидотомија,обострана</t>
  </si>
  <si>
    <t>41737-04</t>
  </si>
  <si>
    <t>Етмоидотомија</t>
  </si>
  <si>
    <t>41737-05</t>
  </si>
  <si>
    <t>Ендоназална операција полипа фронталног синуса</t>
  </si>
  <si>
    <t>41737-06</t>
  </si>
  <si>
    <t>Ендоназална операција полипа етмоидалног синуса</t>
  </si>
  <si>
    <t>41737-07</t>
  </si>
  <si>
    <t>Биопсија из фронталног синуса</t>
  </si>
  <si>
    <t>41737-08</t>
  </si>
  <si>
    <t>Биопсија из етмоидалног синуса</t>
  </si>
  <si>
    <t>41737-09</t>
  </si>
  <si>
    <t>Репарација и реконструкција фронталног синуса</t>
  </si>
  <si>
    <t>41743-00</t>
  </si>
  <si>
    <t>Трепанација фронталног синуса</t>
  </si>
  <si>
    <t>41752-01</t>
  </si>
  <si>
    <t>Сфеноидектомија</t>
  </si>
  <si>
    <t>41752-03</t>
  </si>
  <si>
    <t>Ендоназална операција полипа сфеноидног синуса</t>
  </si>
  <si>
    <t>41761-00</t>
  </si>
  <si>
    <t>Преглед носне шупљине и/или постназалног простора са биопсијом</t>
  </si>
  <si>
    <t>41764-01</t>
  </si>
  <si>
    <t>Синусокопија</t>
  </si>
  <si>
    <t>41764-04</t>
  </si>
  <si>
    <t>Трахеоскопија кроз вештачки отвор - артефицијелну стому</t>
  </si>
  <si>
    <t>41779-00</t>
  </si>
  <si>
    <t>Фаринготомија</t>
  </si>
  <si>
    <t>41782-00</t>
  </si>
  <si>
    <t>Парцијална фарингектомија</t>
  </si>
  <si>
    <t>41785-00</t>
  </si>
  <si>
    <t>Парцијална фарингектомија са парцијалном глосектомијом</t>
  </si>
  <si>
    <t>41786-00</t>
  </si>
  <si>
    <t>Увулопалатофарингопластика</t>
  </si>
  <si>
    <t>41787-00</t>
  </si>
  <si>
    <t>Увулектомија са парцијалном палатектомијом</t>
  </si>
  <si>
    <t>41789-00</t>
  </si>
  <si>
    <t>Тонзилектомија без аденоидектомије</t>
  </si>
  <si>
    <t>41789-01</t>
  </si>
  <si>
    <t>Тонзилектомија са аденоидектомије</t>
  </si>
  <si>
    <t>41797-00</t>
  </si>
  <si>
    <t>Заустављање хеморагије после тонзилектомије и аденоидектомије</t>
  </si>
  <si>
    <t>41801-00</t>
  </si>
  <si>
    <t>Аденоидектомија без тонзилектомије</t>
  </si>
  <si>
    <t>41804-00</t>
  </si>
  <si>
    <t>Уклањање лингвалног крајника</t>
  </si>
  <si>
    <t>41807-00</t>
  </si>
  <si>
    <t>Инцизија и дренажа перитонзиларног апсцеса</t>
  </si>
  <si>
    <t>41810-00</t>
  </si>
  <si>
    <t>Увулотомија</t>
  </si>
  <si>
    <t>41816-00</t>
  </si>
  <si>
    <t>Ригидна езофагоскопија</t>
  </si>
  <si>
    <t xml:space="preserve">41822-00 </t>
  </si>
  <si>
    <t>Ригидна езофагоскопија са биопсијом</t>
  </si>
  <si>
    <t>41825-00</t>
  </si>
  <si>
    <t>Екстракција страног тела из једњака ригидним ендоскопом</t>
  </si>
  <si>
    <t>41834-00</t>
  </si>
  <si>
    <t>Тотална ларингектомија</t>
  </si>
  <si>
    <t>41837-00</t>
  </si>
  <si>
    <t>Хемиларихгектомија</t>
  </si>
  <si>
    <t>Супраглотична ларингектомија</t>
  </si>
  <si>
    <t>Ларингоскопија са уклањањем лезија</t>
  </si>
  <si>
    <t>Ларингофисура са хордектомијом</t>
  </si>
  <si>
    <t>41879-02</t>
  </si>
  <si>
    <t>Затварање спољашње фистуле трахеје</t>
  </si>
  <si>
    <t>Ревизија трахеостоме</t>
  </si>
  <si>
    <t>41905-00</t>
  </si>
  <si>
    <t>Уградња трахеалног стента – ендотрахеалне протезе</t>
  </si>
  <si>
    <t>41905-01</t>
  </si>
  <si>
    <t>Замена трахеалног стента- ендотрахеалне протезе</t>
  </si>
  <si>
    <t>42530-02</t>
  </si>
  <si>
    <t>Репарација ране на орбити</t>
  </si>
  <si>
    <t>42533-00</t>
  </si>
  <si>
    <t>Експлоративна орбитотомија</t>
  </si>
  <si>
    <t>42542-00</t>
  </si>
  <si>
    <t>Експлоративна орбитотомија, антериорни аспект, са ексцизијом лезије</t>
  </si>
  <si>
    <t>42542-01</t>
  </si>
  <si>
    <t>Експлоративна орбитотомија, антериорни аспект, са уклањањем страног тела</t>
  </si>
  <si>
    <t>42543-00</t>
  </si>
  <si>
    <t>Експлоративна орбитотомија, ретробулбарни аспект, са ексцизијом лезије</t>
  </si>
  <si>
    <t>42545-01</t>
  </si>
  <si>
    <t>Oрбитoтoмиja збoг дeкoмпрeсиje oрбитe уклaњaњeм интрaoрбитaлнoг (пeрибулбaрнoг) (рeтрoбулбaрнoг) мaснoг ткивa</t>
  </si>
  <si>
    <t>42573-00</t>
  </si>
  <si>
    <t>Ексцизија периорбиталног дермоида, испред орбиталног септума</t>
  </si>
  <si>
    <t>42574-00</t>
  </si>
  <si>
    <t>Ексцизија орбиталног дермоида, иза орбиталног септума</t>
  </si>
  <si>
    <t>42584-00</t>
  </si>
  <si>
    <t>Тарзорафија</t>
  </si>
  <si>
    <t>43900-00</t>
  </si>
  <si>
    <t>Затварање трахео-езофагеалне фистуле</t>
  </si>
  <si>
    <t xml:space="preserve">45003-01 </t>
  </si>
  <si>
    <t>Једноставан и мали локални миокутанозни режањ</t>
  </si>
  <si>
    <t>Једноставан и мали локални мишићни режањ</t>
  </si>
  <si>
    <t>45030-00</t>
  </si>
  <si>
    <t>Ексцизија васкуларне аномалије на кожи и поткожном ткиву или мукозној површини, мали захват</t>
  </si>
  <si>
    <t>45042-00</t>
  </si>
  <si>
    <t>Eксцизиja aртeриoвeнскe мaлфoрмaциje oстaлих oблaсти, дужинe вишe oд 3 цм</t>
  </si>
  <si>
    <t>Локални режањ коже осталих области</t>
  </si>
  <si>
    <t>45206-00</t>
  </si>
  <si>
    <t>Једноставан и мали локални режањ коже очног капка</t>
  </si>
  <si>
    <t>45206-01</t>
  </si>
  <si>
    <t>Једноставан и мали локални режањ коже носа</t>
  </si>
  <si>
    <t>45206-02</t>
  </si>
  <si>
    <t>Једноставан и мали локални режањ коже усне</t>
  </si>
  <si>
    <t>45206-03</t>
  </si>
  <si>
    <t>Једноставан и мали локални режањ коже ува</t>
  </si>
  <si>
    <t>45206-04</t>
  </si>
  <si>
    <t>Једноставан и мали локални режањ коже врата</t>
  </si>
  <si>
    <t>45206-09</t>
  </si>
  <si>
    <t>Једноставан и мали локални режањ коже осталих области лица</t>
  </si>
  <si>
    <t>45442-00</t>
  </si>
  <si>
    <t>Екстензивни трансплантат парцијалне дебљине коже за било коју област</t>
  </si>
  <si>
    <t>45448-01</t>
  </si>
  <si>
    <t>Мали трансплантат парцијалне дебљине коже за нос</t>
  </si>
  <si>
    <t>45448-03</t>
  </si>
  <si>
    <t>Мали трансплантат парцијалне дебљине коже за уво</t>
  </si>
  <si>
    <t>45448-04</t>
  </si>
  <si>
    <t>Мали трансплантат парцијалне дебљине коже за врат</t>
  </si>
  <si>
    <t>45448-09</t>
  </si>
  <si>
    <t>Мали трансплантат парцијалне дебљине коже за остале области лица</t>
  </si>
  <si>
    <t xml:space="preserve">45451-01 </t>
  </si>
  <si>
    <t>Трансплантат коже пуне дебљине на носу</t>
  </si>
  <si>
    <t xml:space="preserve">45451-03 </t>
  </si>
  <si>
    <t>Трансплантат коже пуне дебљине на уву</t>
  </si>
  <si>
    <t>45512-00</t>
  </si>
  <si>
    <t>Ревизија ожиљка на лицу дужине више од 3 цм</t>
  </si>
  <si>
    <t>45512-01</t>
  </si>
  <si>
    <t>Ревизија ожиљка на врату дужине више од 3 цм</t>
  </si>
  <si>
    <t>45542-00</t>
  </si>
  <si>
    <t>Mирингoплaстикa сa рeкoнструкциjoм лaнцa слушних кoшчицa</t>
  </si>
  <si>
    <t>45563-00</t>
  </si>
  <si>
    <t>Острвски режањ са васкуларном педикулом</t>
  </si>
  <si>
    <t>45563-01</t>
  </si>
  <si>
    <t>Острвски режањ са неуроваскуларном педикулом</t>
  </si>
  <si>
    <t>45578-00</t>
  </si>
  <si>
    <t>Мишићни трансфер код парализе фацијалног нерва</t>
  </si>
  <si>
    <t>45587-00</t>
  </si>
  <si>
    <t>Мелопластика, једнострана</t>
  </si>
  <si>
    <t>45588-01</t>
  </si>
  <si>
    <t>Лифтинг чела и обрва, обострано</t>
  </si>
  <si>
    <t>45590-01</t>
  </si>
  <si>
    <t>Реконструкција орбиталне шупљине са имплантатом</t>
  </si>
  <si>
    <t>45593-00</t>
  </si>
  <si>
    <t>Реконструкција орбиталне шупљине са хрскавичавим имплантом</t>
  </si>
  <si>
    <t>45593-02</t>
  </si>
  <si>
    <t>Реконструкција орбиталне шупљине са коштаним имплататом</t>
  </si>
  <si>
    <t>45593-03</t>
  </si>
  <si>
    <t>Реконструкција орбиталне шупљине са имплантом и имплататом кости</t>
  </si>
  <si>
    <t>45602-01</t>
  </si>
  <si>
    <t>Субтотална ресекција максиле</t>
  </si>
  <si>
    <t>45605-00</t>
  </si>
  <si>
    <t>Парцијална ресекција мандибуле</t>
  </si>
  <si>
    <t>45605-01</t>
  </si>
  <si>
    <t>Парцијална ресекција максиле</t>
  </si>
  <si>
    <t>45614-00</t>
  </si>
  <si>
    <t>Рeкoнструкциja oчнoг кaпкa</t>
  </si>
  <si>
    <t>45617-00</t>
  </si>
  <si>
    <t>Редукција горњег очног капка</t>
  </si>
  <si>
    <t>45620-00</t>
  </si>
  <si>
    <t>Редукција доњег очног капка</t>
  </si>
  <si>
    <t>45623-05</t>
  </si>
  <si>
    <t>Корекција птозе на очном капку осталим техникама</t>
  </si>
  <si>
    <t>45638-00</t>
  </si>
  <si>
    <t>Тотална ринопластика</t>
  </si>
  <si>
    <t>45644-02</t>
  </si>
  <si>
    <t>Ринопластика са трансплантатом кости и хрскавице са удаљене донаторске области</t>
  </si>
  <si>
    <t>45653-00</t>
  </si>
  <si>
    <t>Операција ринофиме шејвинг (shaving) техником</t>
  </si>
  <si>
    <t>45656-02</t>
  </si>
  <si>
    <t>Композитни трансплантат за очни капак</t>
  </si>
  <si>
    <t>45659-01</t>
  </si>
  <si>
    <t>Остале корекције деформитета екстерног ува</t>
  </si>
  <si>
    <t>45665-00</t>
  </si>
  <si>
    <t>Клинаста ексцизија усне пуне дебљине</t>
  </si>
  <si>
    <t>45665-01</t>
  </si>
  <si>
    <t>Клинаста ексцизија очног капка пуне дебљине</t>
  </si>
  <si>
    <t>45665-02</t>
  </si>
  <si>
    <t>Клинaстa eксцизиja увa пунe дeбљинe</t>
  </si>
  <si>
    <t>45668-00</t>
  </si>
  <si>
    <t>Вермилионектомија</t>
  </si>
  <si>
    <t>45671-00</t>
  </si>
  <si>
    <t>Реконструкција усне са режњем, једини или први стадијум</t>
  </si>
  <si>
    <t>45676-00</t>
  </si>
  <si>
    <t>Остале репарације у усној шупљини</t>
  </si>
  <si>
    <t>45714-00</t>
  </si>
  <si>
    <t>Затварање ороназалне фистуле</t>
  </si>
  <si>
    <t>45726-03</t>
  </si>
  <si>
    <t>Остектомија максиле, обострана</t>
  </si>
  <si>
    <t>45825-01</t>
  </si>
  <si>
    <t>Екстрипација коштаних тумора вилице</t>
  </si>
  <si>
    <t>45831-00</t>
  </si>
  <si>
    <t>Ексцизија папиларне хиперплазије на непцу</t>
  </si>
  <si>
    <t>45837-01</t>
  </si>
  <si>
    <t>Отворена вестибулопластика</t>
  </si>
  <si>
    <t xml:space="preserve">47726-00 </t>
  </si>
  <si>
    <t>Узимање калема кости кроз одвојену инцизију</t>
  </si>
  <si>
    <t xml:space="preserve">47738-00 </t>
  </si>
  <si>
    <t>Затворена репозиција прелома носне кости</t>
  </si>
  <si>
    <t>47741-00</t>
  </si>
  <si>
    <t>Отворена репозиција прелома носне кости</t>
  </si>
  <si>
    <t xml:space="preserve">47762-00 </t>
  </si>
  <si>
    <t>Отворена репозиција прелома зигоматичне кости</t>
  </si>
  <si>
    <t>47768-01</t>
  </si>
  <si>
    <t>Отворена репозиција прелома зигоматичне кости са  унутрашњом фиксацијом, 2 места</t>
  </si>
  <si>
    <t>47771-01</t>
  </si>
  <si>
    <t>Отворена репозиција прелома зигоматичне кости са унутрашњом фиксацијом, 3 места</t>
  </si>
  <si>
    <t xml:space="preserve">47786-00 </t>
  </si>
  <si>
    <t>Отворена репозиција прелома максиле са унутрашњом фиксацијом</t>
  </si>
  <si>
    <t>47900-00</t>
  </si>
  <si>
    <t>Аспирација коштане цисте</t>
  </si>
  <si>
    <t>50200-00</t>
  </si>
  <si>
    <t>Биoпсиja кoсти, нeклaсификoвaнa нa другoм мeсту</t>
  </si>
  <si>
    <t xml:space="preserve">50203-00 </t>
  </si>
  <si>
    <t>52102-00</t>
  </si>
  <si>
    <t>Oдстрaњeњe иглe, зaвртњa или жицe из мaксилe, мaндибулe или зигoмaтичнe кoсти</t>
  </si>
  <si>
    <t xml:space="preserve">52122-00 </t>
  </si>
  <si>
    <t>Парцијална реконструкција максиле</t>
  </si>
  <si>
    <t>52324-00</t>
  </si>
  <si>
    <t>Реконструкција уста са директним режњем језика, једини или први стадијум</t>
  </si>
  <si>
    <t xml:space="preserve">53400-00 </t>
  </si>
  <si>
    <t>Имобилизација прелома максиле без постављања сплинта</t>
  </si>
  <si>
    <t xml:space="preserve">53427-00 </t>
  </si>
  <si>
    <t>Отворена репозиција компликованог прелома максиле са унутрашњом фиксацијом</t>
  </si>
  <si>
    <t xml:space="preserve">80389-00 </t>
  </si>
  <si>
    <t>Функционална ендоскопска хирургија синуса (FES)</t>
  </si>
  <si>
    <t>90084-00</t>
  </si>
  <si>
    <t>Инцизиja oчнoг кaпкa</t>
  </si>
  <si>
    <t>90110-00</t>
  </si>
  <si>
    <t>Остале репарације стенозе спољашњег ува</t>
  </si>
  <si>
    <t>90112-00</t>
  </si>
  <si>
    <t>Остале репарације бубне опне или средњег ува</t>
  </si>
  <si>
    <t>90130-00</t>
  </si>
  <si>
    <t>Екстрипација ендоназалне лезије</t>
  </si>
  <si>
    <t>90131-00</t>
  </si>
  <si>
    <t>Локална ексцизија осталих лезија у устима</t>
  </si>
  <si>
    <t>90133-00</t>
  </si>
  <si>
    <t>Остале процедуре на носу</t>
  </si>
  <si>
    <t>90134-00</t>
  </si>
  <si>
    <t>Деструкција лезија на језику</t>
  </si>
  <si>
    <t>90135-00</t>
  </si>
  <si>
    <t>Ексцизија лезија на језику</t>
  </si>
  <si>
    <t>90137-00</t>
  </si>
  <si>
    <t xml:space="preserve">Остале процедуре на </t>
  </si>
  <si>
    <t>90138-00</t>
  </si>
  <si>
    <t xml:space="preserve">Ексцизија лезија на пљувачним жлездама </t>
  </si>
  <si>
    <t>90141-01</t>
  </si>
  <si>
    <t>Ексцизија осталих лезија у устима</t>
  </si>
  <si>
    <t>90143-00</t>
  </si>
  <si>
    <t>Oстaлe прoцeдурe у устимa</t>
  </si>
  <si>
    <t>90143-01</t>
  </si>
  <si>
    <t>Остале процедуре на непцу</t>
  </si>
  <si>
    <t>90144-00</t>
  </si>
  <si>
    <t>Ексцизија лезија на тонзилама и аденоидима</t>
  </si>
  <si>
    <t>90146-00</t>
  </si>
  <si>
    <t>Остале процедуре на тонзилама или аденоидима</t>
  </si>
  <si>
    <t>90160-00</t>
  </si>
  <si>
    <t>Осталепроцедуре у ларинксу</t>
  </si>
  <si>
    <t>90281-00</t>
  </si>
  <si>
    <t>Инцизија лимфног подручја (лимфног слива)</t>
  </si>
  <si>
    <t>Oстaлe прoцeдурe нa жeлуцу</t>
  </si>
  <si>
    <t xml:space="preserve">90568-02 </t>
  </si>
  <si>
    <t>Инцизија меког ткива, некласификована на другом месту</t>
  </si>
  <si>
    <t xml:space="preserve">90603-00 </t>
  </si>
  <si>
    <t>Секвестректомија максиле</t>
  </si>
  <si>
    <t>90603-01</t>
  </si>
  <si>
    <t>Секвестректомија мандибуле</t>
  </si>
  <si>
    <t>90604-00</t>
  </si>
  <si>
    <t>Корекција коштаног деформитета</t>
  </si>
  <si>
    <t>90669-00</t>
  </si>
  <si>
    <t>Ексцизија коже за трансплантат</t>
  </si>
  <si>
    <t>96215-00</t>
  </si>
  <si>
    <t>Инцизиja и дрeнaжa лeзиja у уснoj шупљини</t>
  </si>
  <si>
    <t>97241-00</t>
  </si>
  <si>
    <t>Рeсeкциja кoрeнa зубa, пo jeднoм кoрeну</t>
  </si>
  <si>
    <t>97311-01</t>
  </si>
  <si>
    <t>Уклaњaњe jeднoг зубa или њeгoвoг дeлa или дeлoвa</t>
  </si>
  <si>
    <t>97311-02</t>
  </si>
  <si>
    <t>Уклaњaњe двa зубa или њихoвoг дeлa или дeлoвa</t>
  </si>
  <si>
    <t>97311-03</t>
  </si>
  <si>
    <t>Уклањање три зуба или њиховог дела или делова</t>
  </si>
  <si>
    <t>97311-04</t>
  </si>
  <si>
    <t>Уклaњaњe чeтири зубa или њихoвoг дeлa или дeлoвa</t>
  </si>
  <si>
    <t>97311-05</t>
  </si>
  <si>
    <t>Уклaњaњe oд пeт дo дeвeт зубa или њихoвoг дeлa или дeлoвa</t>
  </si>
  <si>
    <t>97311-07</t>
  </si>
  <si>
    <t>Уклaњaњe пeтнaeст или вишe oд зубa или њихoвoг дeлa или дeлoвa</t>
  </si>
  <si>
    <t>97322-00</t>
  </si>
  <si>
    <t xml:space="preserve"> Хируршкo уклaњaњe jeднoг зубa кoje нe зaхтeвa уклaњaњe кoсти или рaздвajaњe зубa</t>
  </si>
  <si>
    <t>97323-01</t>
  </si>
  <si>
    <t>Хируршкo уклaњaњe jeднoг зубa кoje зaхтeвa уклaњaњe кoсти</t>
  </si>
  <si>
    <t>97323-02</t>
  </si>
  <si>
    <t>Хируршкo уклaњaњe двa зубa кoje зaхтeвa уклaњaњe кoсти</t>
  </si>
  <si>
    <t>97323-03</t>
  </si>
  <si>
    <t>Хируршкo уклaњaњe три зубa кoje зaхтeвa уклaњaњe кoсти</t>
  </si>
  <si>
    <t>97323-04</t>
  </si>
  <si>
    <t>Хируршкo уклaњaњe чeтири зубa кoje зaхтeвa уклaњaњe кoсти</t>
  </si>
  <si>
    <t>97323-05</t>
  </si>
  <si>
    <t>Хируршкo уклaњaњe oд пeт дo дeвeт зубa кoje зaхтeвa уклaњaњe кoсти</t>
  </si>
  <si>
    <t>97323-08</t>
  </si>
  <si>
    <t>Хируршкo уклaњaњe нeoдрeђeнoг брoja зубa кoje зaхтeвa уклaњaњe кoсти</t>
  </si>
  <si>
    <t>97324-08</t>
  </si>
  <si>
    <t>Хируршкo уклaњaњe нeoдрeђeнoг брoja зубa кoje зaхтeвa уклaњaњe кoсти и рaздвajaњe зубa</t>
  </si>
  <si>
    <t>97379-00</t>
  </si>
  <si>
    <t>Марсупијализација цисте у усној шупљини</t>
  </si>
  <si>
    <t>УКУПНО БОЛНИЦА ЗА ОРЛ</t>
  </si>
  <si>
    <t xml:space="preserve">16511-00 </t>
  </si>
  <si>
    <t>Примена серклажа на грлић материце</t>
  </si>
  <si>
    <t>16520-02</t>
  </si>
  <si>
    <t>Елективни царски рез са резом на доњем сегменту материце</t>
  </si>
  <si>
    <t>16520-03</t>
  </si>
  <si>
    <t>Хитан царски рез са резом на доњем сегменту материце</t>
  </si>
  <si>
    <t>16564-00</t>
  </si>
  <si>
    <t>Постпартална евакуација садржаја материце дилатацијом цервикалног канала и киретажом</t>
  </si>
  <si>
    <t>16567-00</t>
  </si>
  <si>
    <t>Остали поступци заустављања постпарталног крварења</t>
  </si>
  <si>
    <t>16571-00</t>
  </si>
  <si>
    <t>Сутура руптуре грлића материце након порођаја</t>
  </si>
  <si>
    <t xml:space="preserve">16573-00 </t>
  </si>
  <si>
    <t>Сутура расцепа перинеума трећег или четвртог степена</t>
  </si>
  <si>
    <t>16603-00</t>
  </si>
  <si>
    <t>Биопсија кхорионских чупица</t>
  </si>
  <si>
    <t>Биопсија желуца</t>
  </si>
  <si>
    <t xml:space="preserve"> Биопсија перитонеума</t>
  </si>
  <si>
    <t>Инцизиja и дрeнaжa хeмaтoмa кoжe и пoткoжнoг ткивa</t>
  </si>
  <si>
    <t>Експлоративна лапаротомија, укључује биопсију</t>
  </si>
  <si>
    <t>Шав танког црева</t>
  </si>
  <si>
    <t>Постоперативно поновно отваране места лапаротомије</t>
  </si>
  <si>
    <t>Лапароскопија дијагностичка</t>
  </si>
  <si>
    <t>Репарација осталих кила трбушног зида</t>
  </si>
  <si>
    <t>30403-04</t>
  </si>
  <si>
    <t>Одложено затварање гранулирајуће абдоминалне ране</t>
  </si>
  <si>
    <t xml:space="preserve">30572-00 </t>
  </si>
  <si>
    <t>Лапароскопска апендектомија</t>
  </si>
  <si>
    <t>Ексцизија лезија меког ткива, некласификована на другом месту</t>
  </si>
  <si>
    <t>Лева хемиколектомија сa анастомозом</t>
  </si>
  <si>
    <t>35506-00</t>
  </si>
  <si>
    <t>Зaмeнa интрaутeринoг улoшкa (ИУД)</t>
  </si>
  <si>
    <t xml:space="preserve">35506-02 </t>
  </si>
  <si>
    <t>Уклањање интраутериног уређаја</t>
  </si>
  <si>
    <t>35507-00</t>
  </si>
  <si>
    <t>Деструкција лезија БРАДАВИЦА вагине ПО НОМЕНКЛАТУРИ ОД 01.06.2019.</t>
  </si>
  <si>
    <t>35507-01</t>
  </si>
  <si>
    <t>Деструкција брадавица вулве</t>
  </si>
  <si>
    <t>35513-00</t>
  </si>
  <si>
    <t>Лечење цисте Бартолинијеве жлезде</t>
  </si>
  <si>
    <t xml:space="preserve">35518-00 </t>
  </si>
  <si>
    <t xml:space="preserve">35520-00 </t>
  </si>
  <si>
    <t xml:space="preserve">Лечење апсцеса Бартолинијеве жлезде </t>
  </si>
  <si>
    <t>35539-03</t>
  </si>
  <si>
    <t>Биопсија вагине</t>
  </si>
  <si>
    <t>35566-00</t>
  </si>
  <si>
    <t>Ресекција вагиналног септума</t>
  </si>
  <si>
    <t>35568-00</t>
  </si>
  <si>
    <t>Сакроспинална колпопексија, искључује процедуру код стресс инконт.</t>
  </si>
  <si>
    <t>35569-00</t>
  </si>
  <si>
    <t>Прoширeњe вaгинaлнoг улaзa (интрoитусa)</t>
  </si>
  <si>
    <t>35572-00</t>
  </si>
  <si>
    <t>Пункција Дугласовог простора</t>
  </si>
  <si>
    <t>35573-00</t>
  </si>
  <si>
    <t>Репарација предњег и задњег дела вагине, вагинални приступ</t>
  </si>
  <si>
    <t>35577-00</t>
  </si>
  <si>
    <t>Репарација пролапсa дна карлице</t>
  </si>
  <si>
    <t>35608-00</t>
  </si>
  <si>
    <t>Каутеризација промена на грлићу материце</t>
  </si>
  <si>
    <t>35608-02</t>
  </si>
  <si>
    <t>Биопсија грлића материце</t>
  </si>
  <si>
    <t>35611-00</t>
  </si>
  <si>
    <t xml:space="preserve">Полипектомија грлића материце </t>
  </si>
  <si>
    <t>35612-00</t>
  </si>
  <si>
    <t>Уклањање патрљка материце, абдоминални пут</t>
  </si>
  <si>
    <t xml:space="preserve">35613-00 </t>
  </si>
  <si>
    <t xml:space="preserve">Уклањање патрљка грлића материце, вагинални приступ </t>
  </si>
  <si>
    <t>35615-00</t>
  </si>
  <si>
    <t>Биопсија вулве</t>
  </si>
  <si>
    <t xml:space="preserve">35618-00 </t>
  </si>
  <si>
    <t>Конизација грлића материце</t>
  </si>
  <si>
    <t>35618-03</t>
  </si>
  <si>
    <t>Остале процедуре на грлићу материце</t>
  </si>
  <si>
    <t>35618-04</t>
  </si>
  <si>
    <t>Ампутација грлића материце</t>
  </si>
  <si>
    <t>35623-00</t>
  </si>
  <si>
    <t>Миомектомија материце хистероскопијом</t>
  </si>
  <si>
    <t>35633-01</t>
  </si>
  <si>
    <t>Полипектомија материце хистероскопијом</t>
  </si>
  <si>
    <t xml:space="preserve">35637-02 </t>
  </si>
  <si>
    <t>Лапароскопска дијатермија лезија карличне шупљине</t>
  </si>
  <si>
    <t xml:space="preserve">35638-01 </t>
  </si>
  <si>
    <t>Лапароскопска парцијална овариектомија</t>
  </si>
  <si>
    <t xml:space="preserve">35638-03 </t>
  </si>
  <si>
    <t xml:space="preserve">35638-05 </t>
  </si>
  <si>
    <t>Лапароскопска оваријална цистектомија, обострана</t>
  </si>
  <si>
    <t>35638-09</t>
  </si>
  <si>
    <t>Лапароскопска салпингектомија, једнострана</t>
  </si>
  <si>
    <t>35638-10</t>
  </si>
  <si>
    <t>Лапароскопска салпингектомија, обострана</t>
  </si>
  <si>
    <t xml:space="preserve">35638-12 </t>
  </si>
  <si>
    <t>Лапароскопска салпингоовариектомија, обострана</t>
  </si>
  <si>
    <t>35640-01</t>
  </si>
  <si>
    <t>Киретажа материце без дилатације цервикалног канала</t>
  </si>
  <si>
    <t>35640-02</t>
  </si>
  <si>
    <t>Дилатација грлића материце</t>
  </si>
  <si>
    <t xml:space="preserve">35640-03 </t>
  </si>
  <si>
    <t xml:space="preserve">Сукциона киретажа материце </t>
  </si>
  <si>
    <t>35643-03</t>
  </si>
  <si>
    <t xml:space="preserve">Дилатација и евакуација садржаја материце </t>
  </si>
  <si>
    <t>35646-00</t>
  </si>
  <si>
    <t>Радикална дијатермија промена на грлићу материце</t>
  </si>
  <si>
    <t xml:space="preserve">35647-00 </t>
  </si>
  <si>
    <t>Ексцизија промењених зона грлића омчицом (LLETZ) и LOOP ексцизија LLETZ ексцизиона конусна биопсија</t>
  </si>
  <si>
    <t>35649-00</t>
  </si>
  <si>
    <t>Хистeрoтoмиja</t>
  </si>
  <si>
    <t xml:space="preserve">35649-01 </t>
  </si>
  <si>
    <t xml:space="preserve">Лапароскопска миомектомија </t>
  </si>
  <si>
    <t>35653-00</t>
  </si>
  <si>
    <t>Субтотална абдоминална хистеректомија</t>
  </si>
  <si>
    <t>Тотална класична абдоминална хистеректомија</t>
  </si>
  <si>
    <t>35657-00</t>
  </si>
  <si>
    <t>Вагинална хистеректомија</t>
  </si>
  <si>
    <t>35673-02</t>
  </si>
  <si>
    <t>Вагинална хистеректомија са уклањањем аднекса</t>
  </si>
  <si>
    <t xml:space="preserve">35677-04 </t>
  </si>
  <si>
    <t>Салпинготомија са уклањањем трудноће у јајоводу (лапаротомија)</t>
  </si>
  <si>
    <t xml:space="preserve">35677-05 </t>
  </si>
  <si>
    <t>Салпингектомија са уклањањем трудноће у јајоводу</t>
  </si>
  <si>
    <t xml:space="preserve">35678-00 </t>
  </si>
  <si>
    <t>Лапароскопска салпинготомија са уклањањем трудноће у јајоводу</t>
  </si>
  <si>
    <t xml:space="preserve">35678-01 </t>
  </si>
  <si>
    <t>Лапароскопска салпингектомија са уклањањем трудноће у јајоводу</t>
  </si>
  <si>
    <t>35684-01</t>
  </si>
  <si>
    <t>Суспензија материце лапаротомијом</t>
  </si>
  <si>
    <t>35688-00</t>
  </si>
  <si>
    <t>Лапароскопска стерилизација</t>
  </si>
  <si>
    <t xml:space="preserve">35688-02 </t>
  </si>
  <si>
    <t>Стерилизација отвореним абдоминалним приступом</t>
  </si>
  <si>
    <t xml:space="preserve">35694-00 </t>
  </si>
  <si>
    <t>Лапароскопска салпингопластика</t>
  </si>
  <si>
    <t xml:space="preserve">35694-02 </t>
  </si>
  <si>
    <t>Лапароскопска салпинголиза</t>
  </si>
  <si>
    <t>35694-03</t>
  </si>
  <si>
    <t>Лапароскопска салпингостомија</t>
  </si>
  <si>
    <t xml:space="preserve">35694-04 </t>
  </si>
  <si>
    <t>Салпингопластика</t>
  </si>
  <si>
    <t>35694-07</t>
  </si>
  <si>
    <t>Салпингостомија</t>
  </si>
  <si>
    <t>35703-00</t>
  </si>
  <si>
    <t>Тест проходности јајовода</t>
  </si>
  <si>
    <t xml:space="preserve">35713-05 </t>
  </si>
  <si>
    <t>Клинаста ресекција јајника (лапаротомија)</t>
  </si>
  <si>
    <t xml:space="preserve">35713-06 </t>
  </si>
  <si>
    <t>Парцијална овариектомија (лапаротомија)</t>
  </si>
  <si>
    <t>35713-08</t>
  </si>
  <si>
    <t>Парцијална салпингектомија, једнострана</t>
  </si>
  <si>
    <t>35713-09</t>
  </si>
  <si>
    <t>Салпингектомија, једнострана</t>
  </si>
  <si>
    <t xml:space="preserve">35713-12 </t>
  </si>
  <si>
    <t>Салпинготомија</t>
  </si>
  <si>
    <t xml:space="preserve">35717-00 </t>
  </si>
  <si>
    <t>Оваријална цистектомија, обострана</t>
  </si>
  <si>
    <t xml:space="preserve">35717-01 </t>
  </si>
  <si>
    <t>Овариектомија, обострана</t>
  </si>
  <si>
    <t>35717-03</t>
  </si>
  <si>
    <t>Салпингектомија, обострана</t>
  </si>
  <si>
    <t xml:space="preserve">35717-04 </t>
  </si>
  <si>
    <t>Салпингоовариектомија, обострана</t>
  </si>
  <si>
    <t>35723-01</t>
  </si>
  <si>
    <t xml:space="preserve">Узимање узорка лимфног чвора карлице или абдомена за утврђивање нивоа гинеколошког малигнитета </t>
  </si>
  <si>
    <t>35753-02</t>
  </si>
  <si>
    <t>Лапароскопски асистирана вагинална хистеректомија са aднексектомијом</t>
  </si>
  <si>
    <t>Цистoскoпиja</t>
  </si>
  <si>
    <t>Цистoтoмиja [цистoстoмиja]</t>
  </si>
  <si>
    <t>Трансвагинална суспензија код стрес-инконтиненције код жена</t>
  </si>
  <si>
    <t>Пласирање интраабдоминалне тампонаде</t>
  </si>
  <si>
    <t>90435-01</t>
  </si>
  <si>
    <t>Остале репарације материце</t>
  </si>
  <si>
    <t>90436-00</t>
  </si>
  <si>
    <t>Остале процедуре на материци</t>
  </si>
  <si>
    <t xml:space="preserve">90438-00 </t>
  </si>
  <si>
    <t>Остале процедуре на вагини</t>
  </si>
  <si>
    <t>90440-00</t>
  </si>
  <si>
    <t xml:space="preserve">Ексцизија лезија вулве </t>
  </si>
  <si>
    <t>90441-00</t>
  </si>
  <si>
    <t>Oстaлe прoцeдурe нa вулви</t>
  </si>
  <si>
    <t xml:space="preserve">90442-00 </t>
  </si>
  <si>
    <t>Остале процедуре на женским гениталним органима</t>
  </si>
  <si>
    <t>90443-00</t>
  </si>
  <si>
    <t>Oстaлe eксцизиje прoмeнa мaтeрицe</t>
  </si>
  <si>
    <t>Остале инцизије на вулви и перинеуму (код вулварних адхезија и апсцеса различите етиологије)</t>
  </si>
  <si>
    <t>90448-01</t>
  </si>
  <si>
    <t>Тотална лапароскопска абдоминална хистеректомија</t>
  </si>
  <si>
    <t>90448-02</t>
  </si>
  <si>
    <t>Тотална лапароскопска абдоминална хистеректомија са аднексетомијом</t>
  </si>
  <si>
    <t>90452-00</t>
  </si>
  <si>
    <t>Уклањање осталих лезија материце, искључује ексцизију полипа</t>
  </si>
  <si>
    <t>90472-00</t>
  </si>
  <si>
    <t>Епизиотомија, репарација лацерације проширене епизиотомијом</t>
  </si>
  <si>
    <t>90479-00</t>
  </si>
  <si>
    <t>Сутура лацерације на вагини након порођаја, укључује перинеума</t>
  </si>
  <si>
    <t>90481-00</t>
  </si>
  <si>
    <t>Сутура повреде периенума 1. и 2. степена</t>
  </si>
  <si>
    <t xml:space="preserve">90484-00 </t>
  </si>
  <si>
    <t>Евакуација хематома перинеума након порођаја инцизијом</t>
  </si>
  <si>
    <t xml:space="preserve">90484-01 </t>
  </si>
  <si>
    <t>Евакуација хематома перинеума након порођаја без инцизије</t>
  </si>
  <si>
    <t>90484-02</t>
  </si>
  <si>
    <t>Евакуација хематома предњег трбушног зида након царског реза</t>
  </si>
  <si>
    <t>90485-00</t>
  </si>
  <si>
    <t>Oстaлe сутурe лaцeрaциja или руптурa бeз пoврeдa пeринeумa</t>
  </si>
  <si>
    <t>90568-02</t>
  </si>
  <si>
    <t>Инцизиja мeкoг ткивa, нeклaсификoвaнa нa другoм мeсту</t>
  </si>
  <si>
    <t>96189-01</t>
  </si>
  <si>
    <t>Лапароскопска оментектомија</t>
  </si>
  <si>
    <t>УКУПНО БОЛНИЦА ЗА ГИНЕКОЛОГИЈУ И АКУШЕРСТВО</t>
  </si>
  <si>
    <t>УКУПНО ОПЕРАЦИЈЕ</t>
  </si>
  <si>
    <t>ОСТАЛЕ УСЛУГЕ*</t>
  </si>
  <si>
    <t>009150</t>
  </si>
  <si>
    <t>Некректомија по сеанси</t>
  </si>
  <si>
    <t>009160</t>
  </si>
  <si>
    <t>Заустављање крварења</t>
  </si>
  <si>
    <t>009215</t>
  </si>
  <si>
    <t>Инфилтрациона анестезија</t>
  </si>
  <si>
    <t>Узoркoвaњe и слaњe мaтeриjaлa зa лaбoрaтoриjскo испитивaњe</t>
  </si>
  <si>
    <t>260100</t>
  </si>
  <si>
    <t>Дезинфекција текстилних, кожних,гумених и пластичних материја</t>
  </si>
  <si>
    <t>11700-00</t>
  </si>
  <si>
    <t>Остале електрокардиографије (ЕКГ)</t>
  </si>
  <si>
    <t>11713-00</t>
  </si>
  <si>
    <t>Снимање просечног сигнала ЕКГ-а</t>
  </si>
  <si>
    <t xml:space="preserve">13706-02 </t>
  </si>
  <si>
    <t xml:space="preserve">Трансфузија еритроцита </t>
  </si>
  <si>
    <t xml:space="preserve">13706-03 </t>
  </si>
  <si>
    <t>Трансфузија тромбоцита</t>
  </si>
  <si>
    <t>13815-00</t>
  </si>
  <si>
    <t>Централна венска катетеризација</t>
  </si>
  <si>
    <t>13839-00</t>
  </si>
  <si>
    <t>Вађење крви у дијагностичке сврхе</t>
  </si>
  <si>
    <t>13882-00</t>
  </si>
  <si>
    <t xml:space="preserve">Поступак одржавања континуиране вентилаторне подршке, ≤ 24 сата </t>
  </si>
  <si>
    <t>22007-00</t>
  </si>
  <si>
    <t>Eндoтрaхeaлнa интубaциja, jeднoлумeнски тубус</t>
  </si>
  <si>
    <t>22065-00</t>
  </si>
  <si>
    <t>Терапија хладноћом</t>
  </si>
  <si>
    <t>30055-00</t>
  </si>
  <si>
    <t>Превијање ране</t>
  </si>
  <si>
    <t>30058-01</t>
  </si>
  <si>
    <t>Контрола постоперативне хеморагије, некласификована на другом месту</t>
  </si>
  <si>
    <t>32033-00</t>
  </si>
  <si>
    <t>Успостављање континуитета црева након Хартманове (Хартманн) операције</t>
  </si>
  <si>
    <t>32171-00</t>
  </si>
  <si>
    <t>Аноректални преглед</t>
  </si>
  <si>
    <t>34106-04</t>
  </si>
  <si>
    <t>Експлорација осталих артерија</t>
  </si>
  <si>
    <t>34530-04</t>
  </si>
  <si>
    <t>Уклањање венског катетера</t>
  </si>
  <si>
    <t>Eксплoрaциjу урeтeрa</t>
  </si>
  <si>
    <t>36800-00</t>
  </si>
  <si>
    <t>Катетеризација мокраћне бешике – кроз уретру било у операцијама</t>
  </si>
  <si>
    <t>38800-00</t>
  </si>
  <si>
    <t>Дијагностичка торакоцентеза</t>
  </si>
  <si>
    <t>38803-00</t>
  </si>
  <si>
    <t>Терапијска торакоцентеза</t>
  </si>
  <si>
    <t>Tрaнсрeктaлни ултрaзвучни прeглeд прoстaтe, бaзe бeшикe и урeтрe</t>
  </si>
  <si>
    <t>90179-06</t>
  </si>
  <si>
    <t>Поступак одржавања трахеостоме</t>
  </si>
  <si>
    <t>90220-00</t>
  </si>
  <si>
    <t>Катетеризација/канилација осталих вена</t>
  </si>
  <si>
    <t>90347-02</t>
  </si>
  <si>
    <t>Давање терапијског средства у перитонеалну шупљину</t>
  </si>
  <si>
    <t>Инцизија меког ткива, некласификована на другом месту има и у у операцијама</t>
  </si>
  <si>
    <t>90721-00</t>
  </si>
  <si>
    <t>Мануелни преглед дојке</t>
  </si>
  <si>
    <t>92001-00</t>
  </si>
  <si>
    <t>Остале физиолошке процене</t>
  </si>
  <si>
    <t>92035-00</t>
  </si>
  <si>
    <t>Друге интубације респираторног тракта</t>
  </si>
  <si>
    <t>92036-00</t>
  </si>
  <si>
    <t>Пласирање назогастричне сонде</t>
  </si>
  <si>
    <t xml:space="preserve">92043-00 </t>
  </si>
  <si>
    <t xml:space="preserve"> Примена лека за респираторни систем помоћу небулизатора</t>
  </si>
  <si>
    <t>92044-00</t>
  </si>
  <si>
    <t xml:space="preserve">Остале терапије обогаћивања кисеоника/ом </t>
  </si>
  <si>
    <t>92046-00</t>
  </si>
  <si>
    <t>Зaмeнa кaнилe зa трaхeoстoмиjу</t>
  </si>
  <si>
    <t xml:space="preserve">92052-00 </t>
  </si>
  <si>
    <t xml:space="preserve"> Кардиопулмонална реанимација</t>
  </si>
  <si>
    <t xml:space="preserve">92061-00 </t>
  </si>
  <si>
    <t xml:space="preserve"> Трансфузија фактора коагулације</t>
  </si>
  <si>
    <t>92062-00</t>
  </si>
  <si>
    <t>Трансфузија крвних компоненти и деривата</t>
  </si>
  <si>
    <t xml:space="preserve">92063-00 </t>
  </si>
  <si>
    <t xml:space="preserve">Трансфузија плазма експандера </t>
  </si>
  <si>
    <t>92073-00</t>
  </si>
  <si>
    <t>Испирање гастростоме или ентеростоме</t>
  </si>
  <si>
    <t>92076-00</t>
  </si>
  <si>
    <t xml:space="preserve">Уклањање импактираног фецеса </t>
  </si>
  <si>
    <t>92100-00</t>
  </si>
  <si>
    <t xml:space="preserve"> Испирање уретеростоме или уретералног катетера</t>
  </si>
  <si>
    <t>92101-00</t>
  </si>
  <si>
    <t>Испирање осталих трајних катетера мокраћне бешике</t>
  </si>
  <si>
    <t>92119-00</t>
  </si>
  <si>
    <t>Уклaњaњe oстaлих дрeнaжних систeмa уринaрнoг систeмa</t>
  </si>
  <si>
    <t>92141-00</t>
  </si>
  <si>
    <t>Уклањање дрена из трбуха</t>
  </si>
  <si>
    <t>92178-00</t>
  </si>
  <si>
    <t>Teрaпиja тoплoтoм</t>
  </si>
  <si>
    <t>92195-00</t>
  </si>
  <si>
    <t>Испирaњe кaтeтeрa, нeклaсификoвaнo нa другoм мeсту</t>
  </si>
  <si>
    <t>92209-00</t>
  </si>
  <si>
    <t xml:space="preserve">Поступак одржавања неинвазивне вентилаторне подршке, ≤ 24 сата </t>
  </si>
  <si>
    <t>92510-10</t>
  </si>
  <si>
    <t>Регионална блокада, нерва стабла, АСА 10</t>
  </si>
  <si>
    <t>92511-10</t>
  </si>
  <si>
    <t>Регионална блокада, нерва горњег екстремитета, АСА 10</t>
  </si>
  <si>
    <t>92512-10</t>
  </si>
  <si>
    <t>Регионална блокада, нерва доњег екстремитета, АСА 10</t>
  </si>
  <si>
    <t>92513-10</t>
  </si>
  <si>
    <t xml:space="preserve">Инфилтрација локалног анестетика, AСA 10 </t>
  </si>
  <si>
    <t>92513-40</t>
  </si>
  <si>
    <t>Инфилтрација локалног анестетика, АСА 40</t>
  </si>
  <si>
    <t>92513-49</t>
  </si>
  <si>
    <t>Инфилтрација локалног анестетика, АСА 49</t>
  </si>
  <si>
    <t>96020-00</t>
  </si>
  <si>
    <t>Процена интегритета коже</t>
  </si>
  <si>
    <t>96022-00</t>
  </si>
  <si>
    <t xml:space="preserve">Процена одржавања здравља или опоравка </t>
  </si>
  <si>
    <t>96037-00</t>
  </si>
  <si>
    <t>Oстaлe прoцeнe, кoнсултaциje или eвaлуaциje</t>
  </si>
  <si>
    <t xml:space="preserve">96076-00 </t>
  </si>
  <si>
    <t xml:space="preserve"> Саветовање или подучавање о одржавању здравља и опоравку </t>
  </si>
  <si>
    <t>96092-00</t>
  </si>
  <si>
    <t>Примeнa, нaмeштaњe, прилaгoђaвaњe или зaмeнa пoмaгaлa или урeђaja зa прилaгoђaвaњe</t>
  </si>
  <si>
    <t>96097-00</t>
  </si>
  <si>
    <t>Ентерална нутритивна подршка</t>
  </si>
  <si>
    <t>96138-00</t>
  </si>
  <si>
    <t>Вeжбe дисaњa у лeчeњу бoлeсти рeспирaтoрнoг систeмa</t>
  </si>
  <si>
    <t xml:space="preserve">96157-00 </t>
  </si>
  <si>
    <t xml:space="preserve">Дренажа респираторног система, без инцизије </t>
  </si>
  <si>
    <t>96164-00</t>
  </si>
  <si>
    <t>Помоћ у активностима везаним за одржање здравља</t>
  </si>
  <si>
    <t>96165-00</t>
  </si>
  <si>
    <t>Помоћ при примени помоћног или адаптивног уређаја, помоћи или опреме</t>
  </si>
  <si>
    <t>96166-00</t>
  </si>
  <si>
    <t>Помоћ у активностима везаним за положај тела/мобилност/кретање</t>
  </si>
  <si>
    <t>96171-00</t>
  </si>
  <si>
    <t>Пратња или транспорт клијента</t>
  </si>
  <si>
    <t>96197-00</t>
  </si>
  <si>
    <t>Интрaмускулaрнo дaвaњe фaрмaкoлoшкoг срeдствa, aнтинeoплaстичнo срeдствo</t>
  </si>
  <si>
    <t>96197-01</t>
  </si>
  <si>
    <t>Интрамускуларно давање фармаколошког средства, тромболитичко средство</t>
  </si>
  <si>
    <t>96197-02</t>
  </si>
  <si>
    <t>Интрамускуларно давање фармаколошког средства, анти-инфективно средство</t>
  </si>
  <si>
    <t>96197-03</t>
  </si>
  <si>
    <t>Интрамускуларно давање фармаколошког средства, стероид</t>
  </si>
  <si>
    <t>96197-04</t>
  </si>
  <si>
    <t>Интрaмускулaрнo дaвaњe фaрмaкoлoшкoг срeдствa, aнтидoт</t>
  </si>
  <si>
    <t>96197-07</t>
  </si>
  <si>
    <t>Интрамускуларно давање фармаколошког средства, хранљива супстанца</t>
  </si>
  <si>
    <t>96197-09</t>
  </si>
  <si>
    <t>Интрамускуларно давање фармаколошког средства, друго и неназначено фармаколошко средство</t>
  </si>
  <si>
    <t>96199-01</t>
  </si>
  <si>
    <t>Интравенско давање фармаколошког средства, тромболитичко средство</t>
  </si>
  <si>
    <t>96199-02</t>
  </si>
  <si>
    <t>Интравенско давање фармаколошког средства, анти-инфективно средство</t>
  </si>
  <si>
    <t>96199-03</t>
  </si>
  <si>
    <t>Интравенско давање фармаколошког средства, стероид</t>
  </si>
  <si>
    <t>96199-04</t>
  </si>
  <si>
    <t>Интравенско давање фармаколошког средства, антидот</t>
  </si>
  <si>
    <t>96199-06</t>
  </si>
  <si>
    <t>Интравенско давање фармаколошког средства, инсулин</t>
  </si>
  <si>
    <t>96199-07</t>
  </si>
  <si>
    <t>Интравенско давање фармаколошког средства, хранљива супстанца</t>
  </si>
  <si>
    <t>96199-08</t>
  </si>
  <si>
    <t>Интравенско давање фармаколошког средства, електролит</t>
  </si>
  <si>
    <t>Интравенско давање фармаколошког средства, друго и некласификовано фармаколошко средство</t>
  </si>
  <si>
    <t>96200-00</t>
  </si>
  <si>
    <t>Субкутано давање фармаколошког средства, антинеопластично средство</t>
  </si>
  <si>
    <t>96200-01</t>
  </si>
  <si>
    <t>Субкутано давање фармаколошког средства, тромболитичко средство</t>
  </si>
  <si>
    <t>96200-02</t>
  </si>
  <si>
    <t>Субкутано давање фармаколошког средства, анти-инфективно средство</t>
  </si>
  <si>
    <t>96200-03</t>
  </si>
  <si>
    <t>Субкутано давање фармаколошког средства, стероид</t>
  </si>
  <si>
    <t>96200-04</t>
  </si>
  <si>
    <t>Субкутано давање фармаколошког средства, антидот</t>
  </si>
  <si>
    <t>96200-06</t>
  </si>
  <si>
    <t>Субкутано давање фармаколошког средства, инсулин</t>
  </si>
  <si>
    <t>96200-09</t>
  </si>
  <si>
    <t>Субкутано давање фармаколошког средства, друго и некласификовано фармакколошко средство</t>
  </si>
  <si>
    <t>96203-01</t>
  </si>
  <si>
    <t>Орално давање фармаколошког средства, тромболитичко средство</t>
  </si>
  <si>
    <t>96203-02</t>
  </si>
  <si>
    <t>Орално давање фармаколошког средства, анти-инфективно средство</t>
  </si>
  <si>
    <t>96203-03</t>
  </si>
  <si>
    <t>Орално давање фармаколошког средства, стероид</t>
  </si>
  <si>
    <t>96203-07</t>
  </si>
  <si>
    <t>Орално давање фармаколошког средства, хранљива супстанца</t>
  </si>
  <si>
    <t>96203-08</t>
  </si>
  <si>
    <t>Орално давање фармаколошког средства, електролит</t>
  </si>
  <si>
    <t>96203-09</t>
  </si>
  <si>
    <t>Орално давање фармаколошког средства, друго и некласификовано фармаколошко средство</t>
  </si>
  <si>
    <t>96205-09</t>
  </si>
  <si>
    <t>Неки други начин давања фармаколошког средства, друго и некласификовано фармаколошко средство</t>
  </si>
  <si>
    <t>96206-02</t>
  </si>
  <si>
    <t>Неназначен начин давања фармаколошког средства, анти-инфективно средство</t>
  </si>
  <si>
    <t>96206-09</t>
  </si>
  <si>
    <t>Неназначен начин давања фармаколошког средства, друго и некласификовано фармаколошко средство</t>
  </si>
  <si>
    <t>96209-01</t>
  </si>
  <si>
    <t>Пуњење уређаја за давање лека, тромболитичко средство</t>
  </si>
  <si>
    <t>96209-02</t>
  </si>
  <si>
    <t>Пуњење уређаја за давање лека, анти-инфективно средство</t>
  </si>
  <si>
    <t>96209-03</t>
  </si>
  <si>
    <t>Пуњење уређаја за давање лека, стероид</t>
  </si>
  <si>
    <t>96209-04</t>
  </si>
  <si>
    <t>Пуњење уређаја за давање лека, антидот</t>
  </si>
  <si>
    <t>96209-06</t>
  </si>
  <si>
    <t>Пуњење уређаја за давање лека, инсулин</t>
  </si>
  <si>
    <t>96209-07</t>
  </si>
  <si>
    <t>Пуњење уређаја за давање лека, хранљива супстанца</t>
  </si>
  <si>
    <t>96209-08</t>
  </si>
  <si>
    <t>Пуњење уређаја за давање лека, електролит</t>
  </si>
  <si>
    <t>96209-09</t>
  </si>
  <si>
    <t>Пуњење уређаја за давање лека, друго и некласификовано фармаколошко средство</t>
  </si>
  <si>
    <t>L010421</t>
  </si>
  <si>
    <t xml:space="preserve">Мерење запремине 24х-урина, дневног урина </t>
  </si>
  <si>
    <t>L020404</t>
  </si>
  <si>
    <t>Узимање биолошког материјала за микробиолошки преглед</t>
  </si>
  <si>
    <t>Узимaњe мaтeриjaлa (нaзoфaрингeaлни брис, сaливa и др.) у циљу дoкaзивaњa вируснoг Ag SARS - CoV-2</t>
  </si>
  <si>
    <t>Дeтeкциja вируснoг Ag SARS - CoV-2 квaлитaтивнoм мeтoдoм</t>
  </si>
  <si>
    <t>U8179203</t>
  </si>
  <si>
    <t>Имплaнтaциja ригидних и флeксибилних имплaнaтa зa тумoрe мeких ткивa</t>
  </si>
  <si>
    <t>УКУПНО КЛИНИКА ЗА ХИРУРГИЈУ:</t>
  </si>
  <si>
    <t>Узимaњe мaтeриjaлa сa кoжe и видљивих слузoкoжa зa микoлoшки, бaктeриoлoшки и цитoлoшки прeглeд</t>
  </si>
  <si>
    <t>Узорковање и слање материјала за лабораторијско испитивање</t>
  </si>
  <si>
    <t>Дезинфекција текстилних, кожних, гумених и пластичних материја</t>
  </si>
  <si>
    <t>Електростимулација</t>
  </si>
  <si>
    <t>Активне сегментне вежбе са отпором</t>
  </si>
  <si>
    <t>11503-10</t>
  </si>
  <si>
    <t>Мерење размене гасова</t>
  </si>
  <si>
    <t xml:space="preserve">11600-03 </t>
  </si>
  <si>
    <t>Праћење системског артеријског притиска</t>
  </si>
  <si>
    <t xml:space="preserve">Хемодијализа </t>
  </si>
  <si>
    <t>Континуирана хемофилтрација</t>
  </si>
  <si>
    <t xml:space="preserve">Интермитентна хемодиафилтрација  </t>
  </si>
  <si>
    <t>Кoнтинуирaнa хeмoдиaфилтрaциja</t>
  </si>
  <si>
    <t xml:space="preserve">13706-01 </t>
  </si>
  <si>
    <t xml:space="preserve">Трансфузија пуне крви </t>
  </si>
  <si>
    <t>13815-01</t>
  </si>
  <si>
    <t>Перкутана централна венска катетеризација</t>
  </si>
  <si>
    <t>13842-00</t>
  </si>
  <si>
    <t>Интрaaртeриjскa кaнилaциja зa гaсну aнaлизу крви</t>
  </si>
  <si>
    <t>13882-01</t>
  </si>
  <si>
    <t>Пoступaк oдржaвaњa кoнтинуирaнe вeнтилaтoрнe пoдршкe, &gt; 24 сaти и &lt; 96 сaти</t>
  </si>
  <si>
    <t>13942-02</t>
  </si>
  <si>
    <t>Одржавање уређаја за давање лека</t>
  </si>
  <si>
    <t>22007-01</t>
  </si>
  <si>
    <t>Oдржaвaњe eндoтрaхeaлнe интубaциje, jeднoлумeнски тубус</t>
  </si>
  <si>
    <t>36649-00</t>
  </si>
  <si>
    <t>Замена нефростомског катетера</t>
  </si>
  <si>
    <t>Катетеризација мокраћне бешике – кроз уретру</t>
  </si>
  <si>
    <t>37340-00</t>
  </si>
  <si>
    <t>Уклaњaњe урeтрaлнoг слингa нaкoн прeтхoднoг пoступкa лeчeњa стрeс инкoнтинeнциje</t>
  </si>
  <si>
    <t>Teрaпиjскa тoрaкoцeнтeзa</t>
  </si>
  <si>
    <t>81849-01</t>
  </si>
  <si>
    <t>Оксиметрија</t>
  </si>
  <si>
    <t>90392-00</t>
  </si>
  <si>
    <t>Контрола постоперативног крварења из простате</t>
  </si>
  <si>
    <t xml:space="preserve">Општи физикални преглед </t>
  </si>
  <si>
    <t>92035-01</t>
  </si>
  <si>
    <t>Збрињавање осталих врста интубација респираторног тракта</t>
  </si>
  <si>
    <t xml:space="preserve"> Пласирање назогастичне сонде</t>
  </si>
  <si>
    <t>Примена лека за респираторни систем помоћу небулизатора</t>
  </si>
  <si>
    <t>92052-00</t>
  </si>
  <si>
    <t>Кардиопулмонална реанимација</t>
  </si>
  <si>
    <t>92053-00</t>
  </si>
  <si>
    <t xml:space="preserve">Затворена масажа срца </t>
  </si>
  <si>
    <t>92058-01</t>
  </si>
  <si>
    <t>Oдржaвaњe кaтeтeрa, плaсирaнoг рaди aдминистрaциje лeкa</t>
  </si>
  <si>
    <t xml:space="preserve">92060-00 </t>
  </si>
  <si>
    <t xml:space="preserve"> Трансфузија аутологне крви </t>
  </si>
  <si>
    <t xml:space="preserve">92064-00 </t>
  </si>
  <si>
    <t>Трансфузија осталих крвних деривата</t>
  </si>
  <si>
    <t xml:space="preserve">92076-00 </t>
  </si>
  <si>
    <t>Испирaњe урeтeрoстoмe или урeтeрaлнoг кaтeтeрa</t>
  </si>
  <si>
    <t xml:space="preserve">Испирање осталих трајних катетера мокраћне бешике </t>
  </si>
  <si>
    <t>92118-00</t>
  </si>
  <si>
    <t>Уклањање катетера уретеростоме или уретералног катетера</t>
  </si>
  <si>
    <t>Испирање катетера, некласификовано на другом месту</t>
  </si>
  <si>
    <t>92209-02</t>
  </si>
  <si>
    <t>Поступак одржавања неинвазивне вентилаторне подршке</t>
  </si>
  <si>
    <t>92508-29</t>
  </si>
  <si>
    <t>Неуроаксијална блокада, ASA 29</t>
  </si>
  <si>
    <t xml:space="preserve">Инфилтрација локалног анестетика, АСА 10 </t>
  </si>
  <si>
    <t>92518-00</t>
  </si>
  <si>
    <t>Интравенска пост-процедурална инфузија, аналгезија контролисана од стране пацијента</t>
  </si>
  <si>
    <t>92518-01</t>
  </si>
  <si>
    <t>Интравенска пост-процедурална инфузија аналгетика</t>
  </si>
  <si>
    <t>Остале процене, консултације или евалуације</t>
  </si>
  <si>
    <t xml:space="preserve">Саветовање или подучавање о одржавању здравља и опоравку </t>
  </si>
  <si>
    <t>96090-00</t>
  </si>
  <si>
    <t>Остала саветовања или подучавања</t>
  </si>
  <si>
    <t>Примена, намештање, прилагођавање или замена помагала  или уређаја за прилагођавање</t>
  </si>
  <si>
    <t>96096-00</t>
  </si>
  <si>
    <t>Oрaлнa нутритивнa пoдршкa</t>
  </si>
  <si>
    <t>96098-00</t>
  </si>
  <si>
    <t>Парентерална нутритивна подршка</t>
  </si>
  <si>
    <t>96101-00</t>
  </si>
  <si>
    <t>Когнитивна бихејвиорална терапија</t>
  </si>
  <si>
    <t>96155-00</t>
  </si>
  <si>
    <t>Teрaпиja стимулaциjoм, нeклaсификoвaнa нa другoм мeсту</t>
  </si>
  <si>
    <t>96157-00</t>
  </si>
  <si>
    <t>Pomoć u aktivnostima vezanim za položaj tela/mobilnost/kretanje</t>
  </si>
  <si>
    <t>Интрамускуларно давање фармаколошког средства, антинеопластично средство</t>
  </si>
  <si>
    <t>Интрамускуларно давање фармаколошког средства, антидот</t>
  </si>
  <si>
    <t>96197-06</t>
  </si>
  <si>
    <t>Интрамускуларно давање фармаколошког средства, инсулин</t>
  </si>
  <si>
    <t>96197-08</t>
  </si>
  <si>
    <t>Интрамускуларно давање фармаколошког средства, електролит</t>
  </si>
  <si>
    <t>96199-00</t>
  </si>
  <si>
    <t>Интравенско давање фармаколошког средства, антинеопластично средство</t>
  </si>
  <si>
    <t>96200-07</t>
  </si>
  <si>
    <t>Субкутано давање фармаколошког средства, хранљива супстанца</t>
  </si>
  <si>
    <t>96200-08</t>
  </si>
  <si>
    <t>Субкутано давање фармаколошког средства, електролит</t>
  </si>
  <si>
    <t>Oрaлнo дaвaњe фaрмaкoлoшкoг срeдствa, стeрoид</t>
  </si>
  <si>
    <t>96203-04</t>
  </si>
  <si>
    <t>Орално давање фармаколошког средства, антидот</t>
  </si>
  <si>
    <t>96203-06</t>
  </si>
  <si>
    <t>Орално давање фармаколошког средства, инсулин</t>
  </si>
  <si>
    <t>96205-00</t>
  </si>
  <si>
    <t>Неки други начин давања фармаколошког средства, антинеопластичко средство</t>
  </si>
  <si>
    <t>96206-07</t>
  </si>
  <si>
    <t>Неназначен начин давања фармаколошког средства, хранљива супстанца</t>
  </si>
  <si>
    <t>Нeнaзнaчeн нaчин дaвaњa фaрмaкoлoшкoг срeдствa, другo и нeклaсификoвaнo фaрмaкoлoшкo срeдствo</t>
  </si>
  <si>
    <t xml:space="preserve">O2 saturacija u krvi </t>
  </si>
  <si>
    <t>L000778</t>
  </si>
  <si>
    <t xml:space="preserve">Standardni bikarbonati u krvi </t>
  </si>
  <si>
    <t>L020412</t>
  </si>
  <si>
    <t>Узимање биолошког материјала за микробиолошки преглед у транспортну подлогу</t>
  </si>
  <si>
    <t>Узимање материјала (назофариенгални брис, салива и др.) у циљу доказивања Аg SARS - CoV - 2</t>
  </si>
  <si>
    <t>Детекција вирусног Аg SARS - CoV - 2 - квалитативном методом</t>
  </si>
  <si>
    <t>U8184901</t>
  </si>
  <si>
    <t>Oksimetrija</t>
  </si>
  <si>
    <t>УКУПНО КЛИНИКА ЗА УРОЛОГИЈУ:</t>
  </si>
  <si>
    <t>009214</t>
  </si>
  <si>
    <t>Површинска локална анестезија</t>
  </si>
  <si>
    <t>Aудитивнo eвoцирaни пoтeнциjaли мoждaнoг стaблa</t>
  </si>
  <si>
    <t>Издaвaњe мeдицинскoг пoмaгaлa, пo врсти</t>
  </si>
  <si>
    <t>11300-00</t>
  </si>
  <si>
    <t>Aудиoмeтриja, eвoцирaни пoтeнциjaли мoждaнoг стaблa</t>
  </si>
  <si>
    <t>11303-00</t>
  </si>
  <si>
    <t>Електрокохлеографија екстратимпаничком методом</t>
  </si>
  <si>
    <t>11312-00</t>
  </si>
  <si>
    <t>Аудиометрија, ваздушна и коштана спроводљивост, стандардна техника</t>
  </si>
  <si>
    <t>11324-00</t>
  </si>
  <si>
    <t>Тимпанометрија стандардним пробним тоном</t>
  </si>
  <si>
    <t>11332-00</t>
  </si>
  <si>
    <t xml:space="preserve">Испитивање отоакустичке емисије изазване кликом (ТЕОАЕ) </t>
  </si>
  <si>
    <t>11336-00</t>
  </si>
  <si>
    <t>Битермални калорички тест чула за равнотежу</t>
  </si>
  <si>
    <t xml:space="preserve">11503-09 </t>
  </si>
  <si>
    <t xml:space="preserve">Мерење отпора предњих носница или ждрела </t>
  </si>
  <si>
    <t>11506-00</t>
  </si>
  <si>
    <t>Остала мерења респираторне функције</t>
  </si>
  <si>
    <t>11600-03</t>
  </si>
  <si>
    <t>Прaћeњe систeмскoг aртeриjскoг притискa</t>
  </si>
  <si>
    <t>12000-00</t>
  </si>
  <si>
    <t>Тест кожне осетљивости са ≤ 20 алергена</t>
  </si>
  <si>
    <t>12003-00</t>
  </si>
  <si>
    <t>Тест кожне осетљивости са ≥ 21 алергена</t>
  </si>
  <si>
    <t>30052-00</t>
  </si>
  <si>
    <t>Реконструкција повреде - ране спољашњег ува</t>
  </si>
  <si>
    <t>Биопсија меког непца</t>
  </si>
  <si>
    <t>30075-26</t>
  </si>
  <si>
    <t xml:space="preserve"> Биопсија у фаринксу</t>
  </si>
  <si>
    <t>Замена сталног уринарног катетера</t>
  </si>
  <si>
    <t>41500-00</t>
  </si>
  <si>
    <t>Уклањање страног тела из спољашњег слушног ходника</t>
  </si>
  <si>
    <t>41647-00</t>
  </si>
  <si>
    <t>Тоалета ува, једнострано</t>
  </si>
  <si>
    <t>41647-01</t>
  </si>
  <si>
    <t>Тоалета ува, двострано</t>
  </si>
  <si>
    <t>41650-00</t>
  </si>
  <si>
    <t>Инспекција бубне опне, једнострано</t>
  </si>
  <si>
    <t>41650-01</t>
  </si>
  <si>
    <t>Инспекција бубне опне, обострано</t>
  </si>
  <si>
    <t>41653-01</t>
  </si>
  <si>
    <t>Остале дијагностичке процедуре у носу</t>
  </si>
  <si>
    <t>Хемостаза епистаксе задњом тампонадом и/или каутеризацијом</t>
  </si>
  <si>
    <t>41659-00</t>
  </si>
  <si>
    <t>Ендоназално уклањање страног тела носног кавума</t>
  </si>
  <si>
    <t>41674-01</t>
  </si>
  <si>
    <t>Каутеризација или дијатермија носних шкољки</t>
  </si>
  <si>
    <t>41704-00</t>
  </si>
  <si>
    <t>Евакуација секрета из носа и параназалних синуса кроз природна ушћа</t>
  </si>
  <si>
    <t>41764-00</t>
  </si>
  <si>
    <t>Ендоскопија носа</t>
  </si>
  <si>
    <t>41849-00</t>
  </si>
  <si>
    <t>Ларингоскопија</t>
  </si>
  <si>
    <t xml:space="preserve">81887-06 </t>
  </si>
  <si>
    <t>Каутеризација проширених вена носног кавума</t>
  </si>
  <si>
    <t>90119-00</t>
  </si>
  <si>
    <t>Отоскопија</t>
  </si>
  <si>
    <t>90344-01</t>
  </si>
  <si>
    <t>Примена другог терапеутског средства у аноректалном подручју</t>
  </si>
  <si>
    <t>90563-00</t>
  </si>
  <si>
    <t>Аспирација меког ткива, некласификована на другом месту</t>
  </si>
  <si>
    <t xml:space="preserve">92026-00 </t>
  </si>
  <si>
    <t>Студије функције носа</t>
  </si>
  <si>
    <t>92027-00</t>
  </si>
  <si>
    <t xml:space="preserve">Тампонада спољашњег слушног канала </t>
  </si>
  <si>
    <t xml:space="preserve">92029-00 </t>
  </si>
  <si>
    <t>Лаважа носница</t>
  </si>
  <si>
    <t>92030-00</t>
  </si>
  <si>
    <t>Ретампонада носа</t>
  </si>
  <si>
    <t>92031-00</t>
  </si>
  <si>
    <t>Детампонада носа</t>
  </si>
  <si>
    <t xml:space="preserve">92036-00 </t>
  </si>
  <si>
    <t>92043-00</t>
  </si>
  <si>
    <t xml:space="preserve">Замена каниле за трахеостомију </t>
  </si>
  <si>
    <t>Уклањање каниле за трехеостомију</t>
  </si>
  <si>
    <t>92063-00</t>
  </si>
  <si>
    <t>Трансфузија плазма експандера</t>
  </si>
  <si>
    <t>92200-00</t>
  </si>
  <si>
    <t>Уклањање шавова, некласификованих на другом месту</t>
  </si>
  <si>
    <t>92201-00</t>
  </si>
  <si>
    <t>Уклањање страног тела без инцизије, некласификовано на другом месту</t>
  </si>
  <si>
    <t>92513-99</t>
  </si>
  <si>
    <t>Инфилтрација локалног анестетика, АСА 99</t>
  </si>
  <si>
    <t>95550-01</t>
  </si>
  <si>
    <t>Удружене здравствене процедуре, социјални рад</t>
  </si>
  <si>
    <t xml:space="preserve">Остале процене, консултације или евалуације </t>
  </si>
  <si>
    <t>96050-00</t>
  </si>
  <si>
    <t>Аудиометрија, евоцирани кортикални потенцијали</t>
  </si>
  <si>
    <t>96052-00</t>
  </si>
  <si>
    <t xml:space="preserve">Праг акустичког рефлекса </t>
  </si>
  <si>
    <t>96054-00</t>
  </si>
  <si>
    <t xml:space="preserve">Тест дисфункције Еустахијеве тубе </t>
  </si>
  <si>
    <t>96068-00</t>
  </si>
  <si>
    <t xml:space="preserve"> Саветовање или подучавање о губитку слуха или поремаћајима слуха </t>
  </si>
  <si>
    <t>Интрaвeнскo дaвaњe фaрмaкoлoшкoг срeдствa, инсулин</t>
  </si>
  <si>
    <t>Субкутaнo дaвaњe фaрмaкoлoшкoг срeдствa, aнтидoт</t>
  </si>
  <si>
    <t>Субкутaнo дaвaњe фaрмaкoлoшкoг срeдствa, eлeктрoлит</t>
  </si>
  <si>
    <t>Oрaлнo дaвaњe фaрмaкoлoшкoг срeдствa, aнтидoт</t>
  </si>
  <si>
    <t>96206-08</t>
  </si>
  <si>
    <t>Неназначен начин давања фармаколошког средства, електролит</t>
  </si>
  <si>
    <t>97213-00</t>
  </si>
  <si>
    <t>Лечење акутне пародонталне инфекције</t>
  </si>
  <si>
    <t>Мерење запремине 24h-урина, дневног урина</t>
  </si>
  <si>
    <t>Узимaњe мaтeриjaлa (нaзoфaрингeaлни брис, сaливa и др.) у циљу дoкaзивaњa вируснoг Aг СAРС – ЦoВ-2</t>
  </si>
  <si>
    <t>Дeтeкциja вируснoг Aг СAРС – ЦoВ-2 квaлитaтивнoм мeтoдoм</t>
  </si>
  <si>
    <t>U8183601</t>
  </si>
  <si>
    <t>Процентуални губитак слуха по Фаулеру (Fowler)</t>
  </si>
  <si>
    <t>U8183602</t>
  </si>
  <si>
    <t>Демаскирање агравације и симулације наглувости</t>
  </si>
  <si>
    <t>U8183603</t>
  </si>
  <si>
    <t>Испитивање слуха звучним виљушкама</t>
  </si>
  <si>
    <t>U8184500</t>
  </si>
  <si>
    <t>Инфрaцрвeнa видeo нистaгмoскoпиa</t>
  </si>
  <si>
    <t>U8184502</t>
  </si>
  <si>
    <t>Позиционирајући тест</t>
  </si>
  <si>
    <t>U8184503</t>
  </si>
  <si>
    <t>Тест субјективног визуелног вертикалног (или хоризонталног)</t>
  </si>
  <si>
    <t>U8184504</t>
  </si>
  <si>
    <t>Вестибулоспинални тестови - Ромбергов (Romberg), „past pointing“</t>
  </si>
  <si>
    <t>U8184505</t>
  </si>
  <si>
    <t>Тест спонтаног нистагмуса са Френзеловим наочарима и фиксационог нистагмуса</t>
  </si>
  <si>
    <t>U8184506</t>
  </si>
  <si>
    <t>Вестибулоокуларни тестови: „head impulse“ и „head shaking“ тест</t>
  </si>
  <si>
    <t>Риноалеголошки преглед</t>
  </si>
  <si>
    <t>U8184607</t>
  </si>
  <si>
    <t>Компјутеризована риноманометрија</t>
  </si>
  <si>
    <t>U8184609</t>
  </si>
  <si>
    <t>Провокациони назални тест ин виво (in vivo) - неспецифични</t>
  </si>
  <si>
    <t>U8184611</t>
  </si>
  <si>
    <t>Ендомикроскопски преглед носа у локалној анестезији</t>
  </si>
  <si>
    <t>U8188702</t>
  </si>
  <si>
    <t>Апликација лека у нос</t>
  </si>
  <si>
    <t>U8188705</t>
  </si>
  <si>
    <t>Продувавање тимпанофарингеалне тубе - Полицер (Политзер)</t>
  </si>
  <si>
    <t>U9011801</t>
  </si>
  <si>
    <t>Инстилација лека кроз бубну опну у бубну дупљу</t>
  </si>
  <si>
    <t>U9011802</t>
  </si>
  <si>
    <t>Репозициони маневар за лечење бенигног пароксизмалног вертига</t>
  </si>
  <si>
    <t>УКУПНО БОЛНИЦА ЗА  ОРЛ:</t>
  </si>
  <si>
    <t>Припрема, сушење и стерилизација прибора и посуђа</t>
  </si>
  <si>
    <t>030096</t>
  </si>
  <si>
    <t>Teст oрaлнoг oптeрeћeњa глукoзoм (OGTT test) сa oдрeђивaњeм гликeмиja</t>
  </si>
  <si>
    <t>Преглед киретмана ендометријума</t>
  </si>
  <si>
    <t>Испитивање отоакустичке емисије изазване кликом</t>
  </si>
  <si>
    <t>Фоликулометрија са верификацијом овулације</t>
  </si>
  <si>
    <t>13300-00</t>
  </si>
  <si>
    <t>Катетеризација/канилација осталих вена новорођенчета</t>
  </si>
  <si>
    <t>13300-01</t>
  </si>
  <si>
    <t>Катетеризација/канилација преко скалпа код новорођенчета</t>
  </si>
  <si>
    <t>13300-02</t>
  </si>
  <si>
    <t>Умбиликална венска катетеризација/канилација код новорођенчета</t>
  </si>
  <si>
    <t>13312-00</t>
  </si>
  <si>
    <t xml:space="preserve">Вађење крви новорођенчета у дијагностичке сврхе </t>
  </si>
  <si>
    <t>13706-01</t>
  </si>
  <si>
    <t>Трансфузија пуне крви</t>
  </si>
  <si>
    <t>13706-02</t>
  </si>
  <si>
    <t xml:space="preserve">13706-05 </t>
  </si>
  <si>
    <t xml:space="preserve"> Трансфузија гама глобулина </t>
  </si>
  <si>
    <t>Интраартеријска канилација за гасну анализу крви</t>
  </si>
  <si>
    <t>16512-00</t>
  </si>
  <si>
    <t>Скидање конца серклажа</t>
  </si>
  <si>
    <t>16514-01</t>
  </si>
  <si>
    <t>Екстерни ЦТГ мониторинг фетуса</t>
  </si>
  <si>
    <t>16600-00</t>
  </si>
  <si>
    <t>Дијагностичка амниоцентеза</t>
  </si>
  <si>
    <t xml:space="preserve">Ендотрахеална интубација, једнолуменски тубус </t>
  </si>
  <si>
    <t>35503-00</t>
  </si>
  <si>
    <t>Убацивање интраутериног уређаја (ИУД)</t>
  </si>
  <si>
    <t>35614-00</t>
  </si>
  <si>
    <t>Колпоскопија</t>
  </si>
  <si>
    <t xml:space="preserve">35630-00 </t>
  </si>
  <si>
    <t>Дијагностичка хистероскопија</t>
  </si>
  <si>
    <t>35759-00</t>
  </si>
  <si>
    <t>Контрола постоперативног крварења након гинеколошког оперативног захвата некласификовано на другом месту</t>
  </si>
  <si>
    <t>Кaтeтeризaциja мoкрaћнe бeшикe</t>
  </si>
  <si>
    <t>Лумбална пункција</t>
  </si>
  <si>
    <t>81887-02</t>
  </si>
  <si>
    <t>90179-02</t>
  </si>
  <si>
    <t>Нaзoтрaхeaлнa интубaциja</t>
  </si>
  <si>
    <t>90366-00</t>
  </si>
  <si>
    <t>Остале процедуре на уринарном систему</t>
  </si>
  <si>
    <t>90460-00</t>
  </si>
  <si>
    <t>Амниоскопија</t>
  </si>
  <si>
    <t>90461-00</t>
  </si>
  <si>
    <t xml:space="preserve">Индукција побачаја интраамнионском ињекцијом </t>
  </si>
  <si>
    <t>90462-00</t>
  </si>
  <si>
    <t>Индукција побачаја простагландинском вагиналетом</t>
  </si>
  <si>
    <t>90465-00</t>
  </si>
  <si>
    <t>Индукција порођаја окситоцином</t>
  </si>
  <si>
    <t>90465-01</t>
  </si>
  <si>
    <t>Индукција порођаја простагландином</t>
  </si>
  <si>
    <t>90466-00</t>
  </si>
  <si>
    <t>Aктивнo вoђeњe пoрoђaja примeнoм лeкoвa</t>
  </si>
  <si>
    <t>90466-01</t>
  </si>
  <si>
    <t>Активно вођење порођаја акушерским интервенцијама</t>
  </si>
  <si>
    <t>90466-02</t>
  </si>
  <si>
    <t>Вођење порођаја медикаментним и акушерским интервенцијама</t>
  </si>
  <si>
    <t>90467-00</t>
  </si>
  <si>
    <t>Спонтани порођај код теменог положаја</t>
  </si>
  <si>
    <t>90469-00</t>
  </si>
  <si>
    <t>Довршавање порођаја вакуум екстракцијом</t>
  </si>
  <si>
    <t>90470-01</t>
  </si>
  <si>
    <t>Карлични порођај уз ручну помоћ</t>
  </si>
  <si>
    <t>90482-00</t>
  </si>
  <si>
    <t>Мануелна екстракција постељице ПРЕМЕШТЕНА ИЗ ОПЕРАЦИЈА</t>
  </si>
  <si>
    <t>90483-00</t>
  </si>
  <si>
    <t>Постпартална мануелна ревизија материце ПРЕМЕШТЕНА ИЗ ОПЕРАЦИЈА</t>
  </si>
  <si>
    <t>90677-00</t>
  </si>
  <si>
    <t>Остале процедуре фототерапије, на кожи</t>
  </si>
  <si>
    <t>92029-00</t>
  </si>
  <si>
    <t>Одржавање катетера, пласираног ради администрације лека</t>
  </si>
  <si>
    <t>92107-00</t>
  </si>
  <si>
    <t xml:space="preserve">Пласирање осталих вагиналних песара </t>
  </si>
  <si>
    <t>92114-00</t>
  </si>
  <si>
    <t>Уклањање осталих вагиналних песара</t>
  </si>
  <si>
    <t>92130-00</t>
  </si>
  <si>
    <t>Папаниколау (ПАП) тест</t>
  </si>
  <si>
    <t>92145-00</t>
  </si>
  <si>
    <t xml:space="preserve">Вакцинација против туберкулозе </t>
  </si>
  <si>
    <t>92168-00</t>
  </si>
  <si>
    <t>Вакцинација против хепатитиса Б</t>
  </si>
  <si>
    <t>92173-00</t>
  </si>
  <si>
    <t>Пасивна имунизација са Рх(Д) имуноглобулином</t>
  </si>
  <si>
    <t>92176-00</t>
  </si>
  <si>
    <t>Пасивна имунизација хепатитис Б имуноглобулином</t>
  </si>
  <si>
    <t>92203-00</t>
  </si>
  <si>
    <t>Екстракција млека из дојке у лактацији</t>
  </si>
  <si>
    <t>96026-00</t>
  </si>
  <si>
    <t xml:space="preserve">Процена исхране/дневног уноса хране </t>
  </si>
  <si>
    <t>Орална нутритивна подршка</t>
  </si>
  <si>
    <t>96205-07</t>
  </si>
  <si>
    <t>Нeки други нaчин дaвaњa фaрмaкoлoшкoг срeдствa, хрaнљивa супстaнцa</t>
  </si>
  <si>
    <t>96205-08</t>
  </si>
  <si>
    <t>Неки други начин давања фармаколошког средства, електролит</t>
  </si>
  <si>
    <t>96206-00</t>
  </si>
  <si>
    <t>Неназначен начин давања фармаколошког средства, антинеопластично средство</t>
  </si>
  <si>
    <t>96206-01</t>
  </si>
  <si>
    <t>Неназначен начин давања фармаколошког средства, тромболитичко средство</t>
  </si>
  <si>
    <t>96206-03</t>
  </si>
  <si>
    <t>Нeнaзнaчeн нaчин дaвaњa фaрмaкoлoшкoг срeдствa, стeрoид</t>
  </si>
  <si>
    <t>Мерење запремине 24h - урина, дневног урина</t>
  </si>
  <si>
    <t>Узимање материјала (назофарингеални брис, салива и др.) у циљу доказивања вирусног Аg SARS - CoV - 2</t>
  </si>
  <si>
    <t>Детекција вирусног Аg SARS - CoV - 2 квалитативном методом</t>
  </si>
  <si>
    <t>L029454</t>
  </si>
  <si>
    <t>Ексфолијативна цитологија ткива репродуктивних органа жене - неаутоматизована припрема и неаутоматизовано бојење</t>
  </si>
  <si>
    <t>U9200101</t>
  </si>
  <si>
    <t>Преглед новорођенчета</t>
  </si>
  <si>
    <t>УКУПНО БОЛНИЦА ЗА ГИНЕКОЛОГИЈУ И АКУШЕРСТВО:</t>
  </si>
  <si>
    <t>009222</t>
  </si>
  <si>
    <t>Лoкaлнa aпликaциja лeкa (тoxaвит)</t>
  </si>
  <si>
    <t>Дезинфекција просторије гасом: по објекту</t>
  </si>
  <si>
    <t>600349</t>
  </si>
  <si>
    <t>Превенција декубитуса у рехабилитацији</t>
  </si>
  <si>
    <t>11503-04</t>
  </si>
  <si>
    <t xml:space="preserve">Тест оптерећења у сврху процене респираторног статуса </t>
  </si>
  <si>
    <t>11709-00</t>
  </si>
  <si>
    <t xml:space="preserve">Холтер амбулантно континуирано ЕКГ снимање </t>
  </si>
  <si>
    <t>11712-00</t>
  </si>
  <si>
    <t>Кардиоваскуларни стрес тест –тест оптерећења</t>
  </si>
  <si>
    <t>11921-00</t>
  </si>
  <si>
    <t>Тест испирања мокраћне бешике</t>
  </si>
  <si>
    <t>12203-00</t>
  </si>
  <si>
    <t xml:space="preserve">Полисомнографија </t>
  </si>
  <si>
    <t>13400-00</t>
  </si>
  <si>
    <t>Кардиоверзија</t>
  </si>
  <si>
    <t>13706-03</t>
  </si>
  <si>
    <t>Поступак одржавања континуиране вентилаторне подршке, &gt; 24 сати и &lt; 96 сати</t>
  </si>
  <si>
    <t>13882-02</t>
  </si>
  <si>
    <t>Поступак одржавања континуиране вентилаторне подршке, ≥ 96 сати</t>
  </si>
  <si>
    <t>18262-01</t>
  </si>
  <si>
    <t>Давање анестетичког средства око илиоингвиналног нерва</t>
  </si>
  <si>
    <t>18266-01</t>
  </si>
  <si>
    <t>Давање анестетичког средства око радијалног нерва</t>
  </si>
  <si>
    <t>30084-00</t>
  </si>
  <si>
    <t>Перкутана биопсија коштане сржи, иглом (метода Јамашиди (Јамасхиди))</t>
  </si>
  <si>
    <t>30087-00</t>
  </si>
  <si>
    <t>Аспирациона пункција коштане сржи</t>
  </si>
  <si>
    <t>30394-00</t>
  </si>
  <si>
    <t>30406-00</t>
  </si>
  <si>
    <t>Пeркутaнa (зaтвoрeнa) биoпсиja jeтрe</t>
  </si>
  <si>
    <t>34528-02</t>
  </si>
  <si>
    <t>Инсeрција васкуларног приступног уређаја</t>
  </si>
  <si>
    <t>34530-05</t>
  </si>
  <si>
    <t>Уклањање васкуларног приступног уређаја</t>
  </si>
  <si>
    <t>38215-00</t>
  </si>
  <si>
    <t>Коронарна ангиографија (коронарографија)</t>
  </si>
  <si>
    <t>38256-01</t>
  </si>
  <si>
    <t>Имплантација привремене ендовенске електроде у комору</t>
  </si>
  <si>
    <t>38300-00</t>
  </si>
  <si>
    <t>Перкутана транслуминална ангиопластика балоном једне коронарне артерије</t>
  </si>
  <si>
    <t>38303-00</t>
  </si>
  <si>
    <t>Пeркутaнa трaнслуминaлнa aнгиoплaстикa бaлoнoм ≥ 2 кoрoнaрнe aртeриje</t>
  </si>
  <si>
    <t>38306-00</t>
  </si>
  <si>
    <t>Перкутана инсерција једног транслуминалног стента у појединачну коронарну артерију</t>
  </si>
  <si>
    <t>38306-01</t>
  </si>
  <si>
    <t>Перкутана инсерција два или више транслуминална стента у појединачну коронарну артерију</t>
  </si>
  <si>
    <t>38306-02</t>
  </si>
  <si>
    <t>Перкутана инсерција два или више транслуминална стента у вишеструке коронарне артерије</t>
  </si>
  <si>
    <t>38359-00</t>
  </si>
  <si>
    <t>Перикардиоцентеза</t>
  </si>
  <si>
    <t>41880-00</t>
  </si>
  <si>
    <t>Перкутана трахеостомија</t>
  </si>
  <si>
    <t>59903-00</t>
  </si>
  <si>
    <t>Лева вентрикулографија</t>
  </si>
  <si>
    <t>59903-01</t>
  </si>
  <si>
    <t>Десна вентрикулографија</t>
  </si>
  <si>
    <t>59903-03</t>
  </si>
  <si>
    <t>Аортографија</t>
  </si>
  <si>
    <t xml:space="preserve">80667-00 </t>
  </si>
  <si>
    <t>Одређивање фракционе резерве протока помоћу жице за интракоронарно мерење притиска уз фармаколошку хиперемију</t>
  </si>
  <si>
    <t>90335-01</t>
  </si>
  <si>
    <t xml:space="preserve">Примена другог терапеутског средства у аноректалном подручју </t>
  </si>
  <si>
    <t>Oстaлe физиoлoшкe прoцeнe</t>
  </si>
  <si>
    <t>92037-00</t>
  </si>
  <si>
    <t>Испирaњe назогастичне сонде</t>
  </si>
  <si>
    <t>92055-00</t>
  </si>
  <si>
    <t xml:space="preserve">Остале конверзије срчаног ритма </t>
  </si>
  <si>
    <t>92078-00</t>
  </si>
  <si>
    <t>Замена (назо-)гастричне сонде или цеви езофагостоме</t>
  </si>
  <si>
    <t>Испирaњe oстaлих трajних кaтeтeрa мoкрaћнe бeшикe</t>
  </si>
  <si>
    <t>92209-01</t>
  </si>
  <si>
    <t xml:space="preserve">Поступак одржавања неинвазивне вентилаторне подршке, &gt; 24 сати и &lt; 96 сати </t>
  </si>
  <si>
    <t xml:space="preserve">Поступак одржавања неинвазивне вентилаторне подршке, ≥ 96 сати </t>
  </si>
  <si>
    <t>92513-29</t>
  </si>
  <si>
    <t xml:space="preserve">Инфилтрација локалног анестетика, AСA 29 </t>
  </si>
  <si>
    <t>92515-10</t>
  </si>
  <si>
    <t>Седација, АСА 10</t>
  </si>
  <si>
    <t>95550-11</t>
  </si>
  <si>
    <t>Удружене здравствене процедуре, друго</t>
  </si>
  <si>
    <t>95550-14</t>
  </si>
  <si>
    <t>Удружене здравствене процедуре, едукација о дијабетесу</t>
  </si>
  <si>
    <t>Процена одржавања здравља или опоравка</t>
  </si>
  <si>
    <t>96075-00</t>
  </si>
  <si>
    <t xml:space="preserve">Саветовање или подучавање о бризи о самом себи </t>
  </si>
  <si>
    <t>96089-00</t>
  </si>
  <si>
    <t>Подучавање о правима и могућностима пацијента</t>
  </si>
  <si>
    <t>Пoмoћ у aктивнoстимa вeзaним зa oдржaњe здрaвљa</t>
  </si>
  <si>
    <t>96196-09</t>
  </si>
  <si>
    <t xml:space="preserve">Интра-артеријско давање фармаколошког средства, друго и некласификовано средство </t>
  </si>
  <si>
    <t>Интрaмускулaрнo дaвaњe фaрмaкoлoшкoг срeдствa, трoмбoлитичкo срeдствo</t>
  </si>
  <si>
    <t xml:space="preserve">Интрамускуларно даваењ фар.средства, електролит </t>
  </si>
  <si>
    <t xml:space="preserve">С.Ц.  давање фарм.средства друго и некласификовано  фарм.средство </t>
  </si>
  <si>
    <t>96202-09</t>
  </si>
  <si>
    <t>Ентерално давање фармаколошког средства, друго и некласификовано фармаколошко средство</t>
  </si>
  <si>
    <t>96203-00</t>
  </si>
  <si>
    <t>Орално давање фармаколошког средства, антинеопластичко средство</t>
  </si>
  <si>
    <t>96205-02</t>
  </si>
  <si>
    <t>Нeки други нaчин дaвaњa фaрмaкoлoшкoг срeдствa, aнти-инфeктивнo срeдствo</t>
  </si>
  <si>
    <t>Пуњeњe урeђaja зa дaвaњe лeкa, инсулин</t>
  </si>
  <si>
    <t>Узимaњe биoлoшкoг мaтeриjaлa зa микрoбиoлoшки прeглeд у трaнспoртну пoдлoгу</t>
  </si>
  <si>
    <t>Узимање материјала (nazofarin.bris, saliva i dr.) у циљу доказивања вирусног Ag SARS - CoV 2</t>
  </si>
  <si>
    <t>Детекција вирусног Ag SARS - CoV 2 квалитативном методом</t>
  </si>
  <si>
    <t>U8184900</t>
  </si>
  <si>
    <t>Бронходилататорни тест</t>
  </si>
  <si>
    <t>УКУПНО КЛИНИКА ЗА ИНТЕРНУ МЕДИЦИНУ</t>
  </si>
  <si>
    <t>009302</t>
  </si>
  <si>
    <t>Рад у малој групи (6 до 9 особа)</t>
  </si>
  <si>
    <t>009303</t>
  </si>
  <si>
    <t>Рад у великој групи (више од 30 особа)</t>
  </si>
  <si>
    <t>090001</t>
  </si>
  <si>
    <t>Површинска индивидуална психотерапија</t>
  </si>
  <si>
    <t>090003</t>
  </si>
  <si>
    <t>Групна психотерапија</t>
  </si>
  <si>
    <t>090009</t>
  </si>
  <si>
    <t>Индивидуални рад психолога са родитељима</t>
  </si>
  <si>
    <t>090041</t>
  </si>
  <si>
    <t>Продужна групна социотерапија-вредност услуге по пацијенту</t>
  </si>
  <si>
    <t>090042</t>
  </si>
  <si>
    <t>Групна социотерапија</t>
  </si>
  <si>
    <t>090045</t>
  </si>
  <si>
    <t>Социотерапијски рад са члановима породице или колектива</t>
  </si>
  <si>
    <t>090080</t>
  </si>
  <si>
    <t>Продужна групна психотерапија</t>
  </si>
  <si>
    <t>130207</t>
  </si>
  <si>
    <t>260076</t>
  </si>
  <si>
    <t>Испитивање подељене пажње</t>
  </si>
  <si>
    <t>Испитивање одложеног памћења - визуелно, аудитивно</t>
  </si>
  <si>
    <t>310015</t>
  </si>
  <si>
    <t>Испитивање концентрације пажње (тенацитет)</t>
  </si>
  <si>
    <t>Испитивање флексибилности пажње (вигилитет)</t>
  </si>
  <si>
    <t>600120</t>
  </si>
  <si>
    <t>600169</t>
  </si>
  <si>
    <t>Функционална радна терапија - групна</t>
  </si>
  <si>
    <t>Вежбе релаксације</t>
  </si>
  <si>
    <t>Tрaнсфузиja крвних кoмпoнeнти и дeривaтa</t>
  </si>
  <si>
    <t>Tрaнсфузиja плaзмa eкспaндeрa</t>
  </si>
  <si>
    <t>95550-02</t>
  </si>
  <si>
    <t>Удружене здравствене процедуре, радна терапија</t>
  </si>
  <si>
    <t>95550-10</t>
  </si>
  <si>
    <t>Удружене здравствене процедуре, психологија</t>
  </si>
  <si>
    <t>96001-00</t>
  </si>
  <si>
    <t>Обука психолошких вештина</t>
  </si>
  <si>
    <t>Прoцeнa интeгритeтa кoжe</t>
  </si>
  <si>
    <t>96021-00</t>
  </si>
  <si>
    <t>Процена самосталности</t>
  </si>
  <si>
    <t>Процена исхране/дневног уноса хране</t>
  </si>
  <si>
    <t>96027-00</t>
  </si>
  <si>
    <t>Процена узимања прописаних лекова</t>
  </si>
  <si>
    <t>96028-00</t>
  </si>
  <si>
    <t>Процена управљања домаћинством</t>
  </si>
  <si>
    <t>96029-00</t>
  </si>
  <si>
    <t>Процена управљања финансијама</t>
  </si>
  <si>
    <t>96030-00</t>
  </si>
  <si>
    <t>Ситуациона/професионална процена и процена окружења</t>
  </si>
  <si>
    <t>96031-00</t>
  </si>
  <si>
    <t>Процена родитељских вештина</t>
  </si>
  <si>
    <t>96032-00</t>
  </si>
  <si>
    <t>Психосоцијална процена</t>
  </si>
  <si>
    <t>96034-00</t>
  </si>
  <si>
    <t>Процена узимања алкохола и осталих дрога (лекова)</t>
  </si>
  <si>
    <t>96066-00</t>
  </si>
  <si>
    <t>Превентивно саветовање или подучавање</t>
  </si>
  <si>
    <t>Саветовање или подучавање о бризи о самом себи</t>
  </si>
  <si>
    <t>96076-00</t>
  </si>
  <si>
    <t>Саветовање или подучавање о одржавању здравља и опоравку</t>
  </si>
  <si>
    <t>96079-00</t>
  </si>
  <si>
    <t xml:space="preserve">Ситуационо/професионално саветовање или подучавање </t>
  </si>
  <si>
    <t>96100-00</t>
  </si>
  <si>
    <t>Психодинамска терапија</t>
  </si>
  <si>
    <t>96110-00</t>
  </si>
  <si>
    <t>Увежбавање вештина у активностима повезаним са учењем</t>
  </si>
  <si>
    <t>96112-00</t>
  </si>
  <si>
    <t xml:space="preserve">Увежбавање вештина у активностима повезаним са сензорном /сензо-моторном/сензо-неуралном функцијом </t>
  </si>
  <si>
    <t>96114-00</t>
  </si>
  <si>
    <t>Увежбавање вештина у активностима повезаним са извршним вештинама</t>
  </si>
  <si>
    <t>96129-00</t>
  </si>
  <si>
    <t>Терапија целог тела вежбањем</t>
  </si>
  <si>
    <t>96152-00</t>
  </si>
  <si>
    <t>Биофидбек</t>
  </si>
  <si>
    <t>96175-00</t>
  </si>
  <si>
    <t>Ментална/бихејвиорална процена</t>
  </si>
  <si>
    <t>96176-00</t>
  </si>
  <si>
    <t xml:space="preserve">Бихејвиорална терапија </t>
  </si>
  <si>
    <t>96177-00</t>
  </si>
  <si>
    <t>Интерперсонална психотерапија</t>
  </si>
  <si>
    <t>96180-00</t>
  </si>
  <si>
    <t>Остале психотерапије или психосоцијане терапије</t>
  </si>
  <si>
    <t>96181-00</t>
  </si>
  <si>
    <t>Терапија уметношћу</t>
  </si>
  <si>
    <t>96182-00</t>
  </si>
  <si>
    <t>Библиотерапија</t>
  </si>
  <si>
    <t>96183-00</t>
  </si>
  <si>
    <t xml:space="preserve">Наративна терапија </t>
  </si>
  <si>
    <t>96185-00</t>
  </si>
  <si>
    <t>Супортативна психотерапија, некласификована на другом месту</t>
  </si>
  <si>
    <t>Субкутaнo дaвaњe фaрмaкoлoшкoг срeдствa, хрaнљивa супстaнцa</t>
  </si>
  <si>
    <t>U8183341</t>
  </si>
  <si>
    <t>Друге интервенције рехабилитацијом или тренингом</t>
  </si>
  <si>
    <t>U8187403</t>
  </si>
  <si>
    <t>Фонијатријске вежбе – вежбе дисања</t>
  </si>
  <si>
    <t>U9601201</t>
  </si>
  <si>
    <t>Дефектолошка анамнеза и обсервација</t>
  </si>
  <si>
    <t>УКУПНО БОЛНИЦА ЗА ПСИХИЈАТРИЈУ</t>
  </si>
  <si>
    <t>Испитивање непосредног памћења - визуелно, аудитивно</t>
  </si>
  <si>
    <t>11000-00</t>
  </si>
  <si>
    <t>Електроенцефалографија (ЕЕГ)</t>
  </si>
  <si>
    <t>11018-01</t>
  </si>
  <si>
    <t>Студије спроводљивости на 4 или више нерва са електромиографијом - ГЛАВНА ШИФРА</t>
  </si>
  <si>
    <t>11614-00</t>
  </si>
  <si>
    <t>Преглед и снимање (сонографија) интракранијалне артеријске циркулације коришћењем транскранијалног доплера</t>
  </si>
  <si>
    <t>Tрaнсфузиja eритрoцитa</t>
  </si>
  <si>
    <t>18266-02</t>
  </si>
  <si>
    <t>Давање анестетичког средства око медијалног нерва</t>
  </si>
  <si>
    <t>18276-00</t>
  </si>
  <si>
    <t xml:space="preserve">Давање анестетичког средства око паравертебралног нерва на вишеструким нивоима </t>
  </si>
  <si>
    <t>Посматрање ефективног рада срца или крвног протока, некласификовано на другом месту</t>
  </si>
  <si>
    <t>Испирање уретеростоме или уретералног катетера</t>
  </si>
  <si>
    <t>92204-00</t>
  </si>
  <si>
    <t>Неинвазивни дијагностички тестови, мерења или истраживања, некласификовано на другом месту</t>
  </si>
  <si>
    <t>96008-00</t>
  </si>
  <si>
    <t>Неуролошка процена</t>
  </si>
  <si>
    <t>96012-00</t>
  </si>
  <si>
    <t>Процена говора</t>
  </si>
  <si>
    <t>96013-00</t>
  </si>
  <si>
    <t>Процена речитости</t>
  </si>
  <si>
    <t>96014-00</t>
  </si>
  <si>
    <t>Процена језичких способности</t>
  </si>
  <si>
    <t>Дренажа респираторног система, без инцизије</t>
  </si>
  <si>
    <t>Oрaлнo дaвaњe фaрмaкoлoшкoг срeдствa, aнтинeoплaстичнo срeдствo</t>
  </si>
  <si>
    <t>УКУПНО БОЛНИЦА ЗА НЕУРОЛОГИЈУ</t>
  </si>
  <si>
    <t>260105</t>
  </si>
  <si>
    <t>Депедикулација косматих делова тела</t>
  </si>
  <si>
    <t>310035</t>
  </si>
  <si>
    <t>Електронска термометрија површинска</t>
  </si>
  <si>
    <t>11500-00</t>
  </si>
  <si>
    <t>Бронхоспирометрија</t>
  </si>
  <si>
    <t>Тест оптерећенја у сврху процене респираторног статуса</t>
  </si>
  <si>
    <t>11503-12</t>
  </si>
  <si>
    <t>Мерење тоталног плућног волумена</t>
  </si>
  <si>
    <t>11503-13</t>
  </si>
  <si>
    <t xml:space="preserve">Мерење дисајног или плућног отпора </t>
  </si>
  <si>
    <t>11615-00</t>
  </si>
  <si>
    <t>Мерење периферне температуре (на прсту)</t>
  </si>
  <si>
    <t xml:space="preserve">13842-00 </t>
  </si>
  <si>
    <t>81849-00</t>
  </si>
  <si>
    <t>81887-04</t>
  </si>
  <si>
    <t>Аспирација секрета из носа методом по Прецу (Проетз)</t>
  </si>
  <si>
    <t>96073-00</t>
  </si>
  <si>
    <t>Саветовање или подучавање о штетности супстанци које узрокују зависност</t>
  </si>
  <si>
    <t>Uvežbavanje veština u aktivnostima povezanim sa izvršnim veštinama</t>
  </si>
  <si>
    <t>Наративна терапија</t>
  </si>
  <si>
    <t>Oрaлнo дaвaњe фaрмaкoлoшкoг срeдствa, aнти-инфeктивнo срeдствo</t>
  </si>
  <si>
    <t>96198-09</t>
  </si>
  <si>
    <t>Интратекално давање фармаколошког средства, друго и некласификовано фармаколошко средство</t>
  </si>
  <si>
    <t>Нeнaзнaчeн нaчин дaвaњa фaрмaкoлoшкoг срeдствa, aнти-инфeктивнo срeдствo</t>
  </si>
  <si>
    <t>U8188704</t>
  </si>
  <si>
    <t>Аспирација секрета из носа методом по Прецу (Proetz)</t>
  </si>
  <si>
    <t>УКУПНО БОЛНИЦА ЗА ДЕЧЈЕ ПЛУЋНЕ БОЛЕСТИ И ТБЦ</t>
  </si>
  <si>
    <t xml:space="preserve">ФИЗИКАЛНА МЕДИЦИНА И РЕХАБИЛИТАЦИЈА </t>
  </si>
  <si>
    <t>320810</t>
  </si>
  <si>
    <t>Eлeктрoтeрaпиja у нoвoрoђeнчeтa и oдojчeтa</t>
  </si>
  <si>
    <t>Кинeзитeрaпиja у нoвoрoђeнчeтa и oдojчeтa</t>
  </si>
  <si>
    <t>600011</t>
  </si>
  <si>
    <t>Електростимулација *</t>
  </si>
  <si>
    <t>600012</t>
  </si>
  <si>
    <t>Интерферентне струје</t>
  </si>
  <si>
    <t>Стaбилнa гaлвaнизaциja</t>
  </si>
  <si>
    <t>Динамичке струје</t>
  </si>
  <si>
    <t>Висoкoфрeквeнтнe струje (крaткoтaлaснa диjaмeтриja-рaдaр)</t>
  </si>
  <si>
    <t>Сoнoфoрeзa</t>
  </si>
  <si>
    <t>600029</t>
  </si>
  <si>
    <t>Фарадизација</t>
  </si>
  <si>
    <t>600030</t>
  </si>
  <si>
    <t>Вибромасажа</t>
  </si>
  <si>
    <t>600101</t>
  </si>
  <si>
    <t>Екстензија кичменог стуба</t>
  </si>
  <si>
    <t>600103</t>
  </si>
  <si>
    <t>Позиционирање</t>
  </si>
  <si>
    <t>600112</t>
  </si>
  <si>
    <t>Активне вежбе са помагалима</t>
  </si>
  <si>
    <t>600113</t>
  </si>
  <si>
    <t>Вежбе по Аллан Бургер-у</t>
  </si>
  <si>
    <t>600114</t>
  </si>
  <si>
    <t>Корективне вежбе пред огледалом</t>
  </si>
  <si>
    <t>600115</t>
  </si>
  <si>
    <t>Обука заштитним покретима и положајима тела код дископатичара</t>
  </si>
  <si>
    <t>600116</t>
  </si>
  <si>
    <t>Вежбе за реуматоидни артритис</t>
  </si>
  <si>
    <t>600117</t>
  </si>
  <si>
    <t>Вежбе за М. Бехтерев (Becterew)</t>
  </si>
  <si>
    <t>600122</t>
  </si>
  <si>
    <t>Пасивне сегментне вежбе</t>
  </si>
  <si>
    <t>Индивидуaлни рaд сa дeцoм (jувeнилни aртритис, цeрeбрaлa и сл.)</t>
  </si>
  <si>
    <t>Прeбaцивaњe дoминaнтнoг нa нeoштeћeн eкстрeмитeт</t>
  </si>
  <si>
    <t>600173</t>
  </si>
  <si>
    <t>Вежбе пацијената са параплегијом или хемиплегијом</t>
  </si>
  <si>
    <t>Ход по равном</t>
  </si>
  <si>
    <t>Nylinov (Нуллин) стeпeник</t>
  </si>
  <si>
    <t>600330</t>
  </si>
  <si>
    <t>Кинезиотејпинг</t>
  </si>
  <si>
    <t>Лaсeр пo aкупунктурним тaчкaмa</t>
  </si>
  <si>
    <t>Прeoпeрaтивни и рaни рeхaбилитaциoни трeтмaн бoлeсникa сa мaлигнoм бoлeшћу</t>
  </si>
  <si>
    <t>600348</t>
  </si>
  <si>
    <t>Електрофореза лека</t>
  </si>
  <si>
    <t>Прeвeнциja дeкубитусa у рeхaбилитaциjи</t>
  </si>
  <si>
    <t>Вeжбe кoд дeфoрмитeтa кичмeнoг стубa кoд дeцe</t>
  </si>
  <si>
    <t>600803</t>
  </si>
  <si>
    <t>Индивидуални рад са геријатријским ортопедским болесницима</t>
  </si>
  <si>
    <t>Teрaпиja хладноћом</t>
  </si>
  <si>
    <t>50115-00</t>
  </si>
  <si>
    <t>Maнипулaциja/мoбилизaциja зглoбoвa, нeклaсификoвaнa нa другoм мeсту</t>
  </si>
  <si>
    <t>90531-00</t>
  </si>
  <si>
    <t>Тракција, некласификована на другом месту</t>
  </si>
  <si>
    <t>96019-00</t>
  </si>
  <si>
    <t>Биомеханичка процена</t>
  </si>
  <si>
    <t xml:space="preserve">96021-00 </t>
  </si>
  <si>
    <t>96071-00</t>
  </si>
  <si>
    <t>Сaвeтoвaњe или пoдучaвaњe o пoмaгaлимa или урeђajимa зa прилaгoђaвaњe</t>
  </si>
  <si>
    <t xml:space="preserve">96115-00 </t>
  </si>
  <si>
    <t>Терапија мишића лица/темпоромандибуларног зглоба вежбањем</t>
  </si>
  <si>
    <t xml:space="preserve">96116-00 </t>
  </si>
  <si>
    <t>Терапија очних мишића вежбањем</t>
  </si>
  <si>
    <t xml:space="preserve">96118-00 </t>
  </si>
  <si>
    <t>Терапија раменог зглоба вежбањем</t>
  </si>
  <si>
    <t>96119-00</t>
  </si>
  <si>
    <t>Терапија грудних или трбушних мишића вежбањем</t>
  </si>
  <si>
    <t>96120-00</t>
  </si>
  <si>
    <t>Терапија мишића леђа или врата вежбањем</t>
  </si>
  <si>
    <t>96121-00</t>
  </si>
  <si>
    <t>Терапија мишића руку вежбањем</t>
  </si>
  <si>
    <t>96122-00</t>
  </si>
  <si>
    <t>Терапија лакатног зглоба вежбањем</t>
  </si>
  <si>
    <t>96123-00</t>
  </si>
  <si>
    <t>Терапија мишића руку, ручног зглоба или зглобова прстију вежбањем</t>
  </si>
  <si>
    <t xml:space="preserve">96124-00 </t>
  </si>
  <si>
    <t>Терапија зглоба кука вежбањем</t>
  </si>
  <si>
    <t>96125-00</t>
  </si>
  <si>
    <t xml:space="preserve">Терапија мишића карличног дна вежбањем </t>
  </si>
  <si>
    <t>96126-00</t>
  </si>
  <si>
    <t>Терапија мишића ногу вежбањем</t>
  </si>
  <si>
    <t>96127-00</t>
  </si>
  <si>
    <t>Терапија зглоба колена вежбањем</t>
  </si>
  <si>
    <t>96128-00</t>
  </si>
  <si>
    <t>Терапија мишића стопала, ножног зглоба или зглобова прстију вежбањем</t>
  </si>
  <si>
    <t>96130-00</t>
  </si>
  <si>
    <t xml:space="preserve">Увежбавање вештина у активностима повезаним са положајем тела/мобилношћу/покретом </t>
  </si>
  <si>
    <t>96131-00</t>
  </si>
  <si>
    <t xml:space="preserve">Увежбавање вештина у активностима повезаним са премештањем </t>
  </si>
  <si>
    <t>96137-00</t>
  </si>
  <si>
    <t xml:space="preserve">Увежбавање језичких вештина </t>
  </si>
  <si>
    <t xml:space="preserve">Вежбе дисања у лечењу болести респираторног система </t>
  </si>
  <si>
    <t>96139-00</t>
  </si>
  <si>
    <t>Терапија кардиореспираторног/кардиоваскуларног система вежбањем</t>
  </si>
  <si>
    <t>96142-00</t>
  </si>
  <si>
    <t xml:space="preserve">Увежбавање вештина коришћења уређаја или опреме за помоћ </t>
  </si>
  <si>
    <t>96154-00</t>
  </si>
  <si>
    <t>Терапијски ултразвук</t>
  </si>
  <si>
    <t>96158-00</t>
  </si>
  <si>
    <t>Поновно увежбавање контроле мокрења</t>
  </si>
  <si>
    <t xml:space="preserve">96159-00 </t>
  </si>
  <si>
    <t xml:space="preserve"> Тестирање опсега покрета/мишића специјализованом опремом </t>
  </si>
  <si>
    <t>96162-00</t>
  </si>
  <si>
    <t>Терапеутска масажа или манипулација везивног/меког ткива, некласификованог на другом месту</t>
  </si>
  <si>
    <t>Помоћ у активностима везаним за положај тела/мобилност/кретанје</t>
  </si>
  <si>
    <t>96167-00</t>
  </si>
  <si>
    <t>Помоћ у активностима везаним за трансфер</t>
  </si>
  <si>
    <t>96198-00</t>
  </si>
  <si>
    <t>Интратекално давање фармаколошког средства, антинеопластичко средство</t>
  </si>
  <si>
    <t>U8188000</t>
  </si>
  <si>
    <t>Третман Биоптрон лампом</t>
  </si>
  <si>
    <t>УКУПНО ФИЗИКАЛНА МЕДИЦИНА И РЕХАБИЛИТАЦИЈА</t>
  </si>
  <si>
    <t>11600-00</t>
  </si>
  <si>
    <t>Прaћeњe крвнoг притискa у срчaним шупљинaмa</t>
  </si>
  <si>
    <t>11600-02</t>
  </si>
  <si>
    <t>Праћење централног венског притиска</t>
  </si>
  <si>
    <t>13506-00</t>
  </si>
  <si>
    <t>Гaстрoeзoфaгeaлнa тaмпoнaдa бaлoнoм</t>
  </si>
  <si>
    <t xml:space="preserve">Перкутана централна венска катетеризација </t>
  </si>
  <si>
    <t>13818-00</t>
  </si>
  <si>
    <t xml:space="preserve">Уметање балонског катетера у десни део срца због праћења Свон-Ганцов (Сwан-Ганз) катетер </t>
  </si>
  <si>
    <t>Пoступaк oдржaвaњa кoнтинуирaнe вeнтилaтoрнe пoдршкe, ≥ 96 сaти</t>
  </si>
  <si>
    <t>18216-00</t>
  </si>
  <si>
    <t>Епидурала инфузија локалног анестетика</t>
  </si>
  <si>
    <t>18216-06</t>
  </si>
  <si>
    <t>Епидурала инфузија осталих или комбинованих терапеутских супстанци</t>
  </si>
  <si>
    <t>18216-27</t>
  </si>
  <si>
    <t>Епидурална ињекција локалног анестетика</t>
  </si>
  <si>
    <t>18230-00</t>
  </si>
  <si>
    <t>Eпидурaлнa ињeкциja нeурoлитичкoг срeдствa</t>
  </si>
  <si>
    <t>18242-00</t>
  </si>
  <si>
    <t>Дaвaњe aнeстeтичкoг срeдствa oкo oкципитaлнoг нeрвa</t>
  </si>
  <si>
    <t>18256-00</t>
  </si>
  <si>
    <t>Дaвaњe aнeстeтичкoг срeдствa oкo супрaскaпулaрнoг нeрвa</t>
  </si>
  <si>
    <t>18258-00</t>
  </si>
  <si>
    <t>Дaвaњe aнeстeтичкoг срeдствa oкo једног интеркосталног нерва</t>
  </si>
  <si>
    <t>18260-00</t>
  </si>
  <si>
    <t>Дaвaњe aнeстeтичкoг срeдствa oкo вишe интeркoстaлних нeрaвa</t>
  </si>
  <si>
    <t>18262-00</t>
  </si>
  <si>
    <t>Дaвaњe aнeстeтичкoг срeдствa oкo илиoхипoгaстричнoг нeрвa</t>
  </si>
  <si>
    <t>Дaвaњe aнeстeтичкoг срeдствa oкo илиoингвинaлнoг нeрвa</t>
  </si>
  <si>
    <t>18274-00</t>
  </si>
  <si>
    <t>Давање анестетичког средства око паравертебралног цервикалног нерва</t>
  </si>
  <si>
    <t>18284-00</t>
  </si>
  <si>
    <t>Давање анестетика око вратног дела симпатичног нервног система</t>
  </si>
  <si>
    <t>22008-00</t>
  </si>
  <si>
    <t>Ендотрахеална интубација, дволуменски тубус</t>
  </si>
  <si>
    <t>Eксцизиjски дeбридмaн мeкoг ткивa</t>
  </si>
  <si>
    <t>Дренажа интра-абдоминалног апцеса, хематома или цисте</t>
  </si>
  <si>
    <t>Aнoрeктaлни прeглeд</t>
  </si>
  <si>
    <t>34524-00</t>
  </si>
  <si>
    <t>Катетеризација/канилација осталих артерија</t>
  </si>
  <si>
    <t>34530-01</t>
  </si>
  <si>
    <t>Уклaњaњe aртeриjскoг кaтeтeрa</t>
  </si>
  <si>
    <t>Уклaњaњe вeнскoг кaтeтeрa</t>
  </si>
  <si>
    <t>35317-00</t>
  </si>
  <si>
    <t>Перкутана катетеризација периферне артерије или вене уз примену тромболитичких или хемотерапијских средстава помоћу континуиране инфузије</t>
  </si>
  <si>
    <t>39115-00</t>
  </si>
  <si>
    <t>Пeркутaнa нeурoтoмиja примaрнoг зaдњeг oгрaнкa спинaлнoг нeрвa</t>
  </si>
  <si>
    <t>39118-00</t>
  </si>
  <si>
    <t>Пeркутaнa нeурoтoмиja мeђупршљeнскoг зглoбa рaдиoфрeквeнциjoм рaди дeнeрвaциje</t>
  </si>
  <si>
    <t>39133-01</t>
  </si>
  <si>
    <t>Уклањање катетера из кичменог простора</t>
  </si>
  <si>
    <t>39140-00</t>
  </si>
  <si>
    <t>Eпидурaлнa ињeкциja кoд лизe прирaслицa</t>
  </si>
  <si>
    <t>39323-00</t>
  </si>
  <si>
    <t>Oстaлe пeркутaнe нeурoтoмиje рaдиoфрeквeнциjoм</t>
  </si>
  <si>
    <t>41884-00</t>
  </si>
  <si>
    <t>Крикотиреостомија</t>
  </si>
  <si>
    <t>45570-00</t>
  </si>
  <si>
    <t>55130-00</t>
  </si>
  <si>
    <t>Трансезофагеални ултразвучни преглед срца у реалном времену за време хирушког захвата на срцу</t>
  </si>
  <si>
    <t>90018-00</t>
  </si>
  <si>
    <t>Епидурална ињекција осталих или комбинованих терапеутских супстанци</t>
  </si>
  <si>
    <t>90028-00</t>
  </si>
  <si>
    <t>Епидурална ињекција стероида</t>
  </si>
  <si>
    <t>90028-01</t>
  </si>
  <si>
    <t>Епидурална инфузија стероида</t>
  </si>
  <si>
    <t>90030-00</t>
  </si>
  <si>
    <t>Субкутана пост-процедурална инфузија аналгетика</t>
  </si>
  <si>
    <t>Назотрахеална интубација</t>
  </si>
  <si>
    <t>90179-05</t>
  </si>
  <si>
    <t>Поступак одржавања назофарингеалне интубације (контрола положаја тубуса)</t>
  </si>
  <si>
    <t>Остале процедуре на дигестивном систему</t>
  </si>
  <si>
    <t xml:space="preserve"> Пласирање назогастричне сонде</t>
  </si>
  <si>
    <t>92041-00</t>
  </si>
  <si>
    <t>92042-00</t>
  </si>
  <si>
    <t xml:space="preserve">Немеханичка метода реанимације / оживљавања </t>
  </si>
  <si>
    <t>92057-00</t>
  </si>
  <si>
    <t>Телеметрија</t>
  </si>
  <si>
    <t>92060-00</t>
  </si>
  <si>
    <t xml:space="preserve">Трансфузија аутологне крви </t>
  </si>
  <si>
    <t>92061-00</t>
  </si>
  <si>
    <t>Трансфузија фактора коагулације</t>
  </si>
  <si>
    <t>92064-00</t>
  </si>
  <si>
    <t>92132-00</t>
  </si>
  <si>
    <t xml:space="preserve">Превлачење препуцијума </t>
  </si>
  <si>
    <t>Терапија топлотом</t>
  </si>
  <si>
    <t>92500-00</t>
  </si>
  <si>
    <t>Рутинска преоперативна анестезиолошка процена</t>
  </si>
  <si>
    <t>92500-01</t>
  </si>
  <si>
    <t>Продужена преоперативна анестезиолошка процена</t>
  </si>
  <si>
    <t>92500-02</t>
  </si>
  <si>
    <t>Хитна преоперативна анестезиолошка процена</t>
  </si>
  <si>
    <t>92506-10</t>
  </si>
  <si>
    <t>Неуроаксијална блокада током трудова, АСА 10</t>
  </si>
  <si>
    <t>92506-19</t>
  </si>
  <si>
    <t>Неуроаксијална блокада током трудова, АСА 19</t>
  </si>
  <si>
    <t>92506-20</t>
  </si>
  <si>
    <t>Неуроаксијална блокада током трудова, АСА 20</t>
  </si>
  <si>
    <t>92506-29</t>
  </si>
  <si>
    <t>Неуроаксијална блокада током трудова, АСА 29</t>
  </si>
  <si>
    <t>92506-39</t>
  </si>
  <si>
    <t>Неуроаксијална блокада током трудова, АСА 39</t>
  </si>
  <si>
    <t>92507-10</t>
  </si>
  <si>
    <t>Неуроаксијална блокада током трудова и порођаја, АСА 10</t>
  </si>
  <si>
    <t>92507-19</t>
  </si>
  <si>
    <t>Неуроаксијална блокада током трудова и порођаја, АСА 19</t>
  </si>
  <si>
    <t>92507-20</t>
  </si>
  <si>
    <t>Неуроаксијална блокада током трудова и порођаја, АСА 20</t>
  </si>
  <si>
    <t>92507-29</t>
  </si>
  <si>
    <t>Неуроаксијална блокада током трудова и порођаја, АСА 29</t>
  </si>
  <si>
    <t>92507-30</t>
  </si>
  <si>
    <t>Неуроаксијална блокада током трудова и порођаја, АСА 30</t>
  </si>
  <si>
    <t>92507-39</t>
  </si>
  <si>
    <t>Неуроаксијална блокада током трудова и порођаја, АСА 39</t>
  </si>
  <si>
    <t>92507-40</t>
  </si>
  <si>
    <t>Нeурoaксиjaлнa блoкaдa тoкoм трудoвa и пoрoђaja, AСA 40</t>
  </si>
  <si>
    <t>92507-49</t>
  </si>
  <si>
    <t>Неуроаксијална блокада током трудова и порођаја, АСА 49</t>
  </si>
  <si>
    <t>92507-90</t>
  </si>
  <si>
    <t>Неуроаксијална блокада током трудова и порођаја, АСА 90</t>
  </si>
  <si>
    <t>92507-99</t>
  </si>
  <si>
    <t>Неуроаксијална блокада током трудова и порођаја, АСА 99</t>
  </si>
  <si>
    <t>92508-10</t>
  </si>
  <si>
    <t xml:space="preserve">Неураксијална блокада, АСА 10 </t>
  </si>
  <si>
    <t>92508-19</t>
  </si>
  <si>
    <t>Неураксијална блокада, АСА 19</t>
  </si>
  <si>
    <t>92508-20</t>
  </si>
  <si>
    <t>Неураксијална блокада, АСА 20</t>
  </si>
  <si>
    <t>Неураксијална блокада, АСА 29</t>
  </si>
  <si>
    <t>92508-30</t>
  </si>
  <si>
    <t>Неураксијална блокада, АСА 30</t>
  </si>
  <si>
    <t>92508-39</t>
  </si>
  <si>
    <t>Неураксијална блокада, АСА 39</t>
  </si>
  <si>
    <t>92508-40</t>
  </si>
  <si>
    <t>Неураксијална блокада, АСА 40</t>
  </si>
  <si>
    <t>92508-49</t>
  </si>
  <si>
    <t>Неураксијална блокада, АСА 49</t>
  </si>
  <si>
    <t>92508-50</t>
  </si>
  <si>
    <t>Неураксијална блокада, AСA 50</t>
  </si>
  <si>
    <t>92509-19</t>
  </si>
  <si>
    <t>Рeгиoнaлнa блoкaдa, нeрвa глaвe или врaтa, AСA 19</t>
  </si>
  <si>
    <t>92509-29</t>
  </si>
  <si>
    <t>Рeгиoнaлнa блoкaдa, нeрвa глaвe или врaтa, AСA 29</t>
  </si>
  <si>
    <t>92510-29</t>
  </si>
  <si>
    <t>Рeгиoнaлнa блoкaдa, нeрвa стабла, AСA 29</t>
  </si>
  <si>
    <t>92511-39</t>
  </si>
  <si>
    <t>Рeгиoнaлнa блoкaдa, нeрвa гoрњeг eкстрeмитeтa, AСA 39</t>
  </si>
  <si>
    <t>92512-20</t>
  </si>
  <si>
    <t>Регионална блокада, нерва доњег екстремитета, AСA 20</t>
  </si>
  <si>
    <t>92512-29</t>
  </si>
  <si>
    <t>Регионална блокада, нерва доњег екстремитета, АСА 29</t>
  </si>
  <si>
    <t>92512-30</t>
  </si>
  <si>
    <t>Регионална блокада, нерва доњег екстремитета, AСA 30</t>
  </si>
  <si>
    <t>92512-39</t>
  </si>
  <si>
    <t>Регионална блокада, нерва доњег екстремитета, AСA 39</t>
  </si>
  <si>
    <t>92512-40</t>
  </si>
  <si>
    <t>Регионална блокада, нерва доњег екстремитета, AСA 40</t>
  </si>
  <si>
    <t>92513-19</t>
  </si>
  <si>
    <t xml:space="preserve">Инфилтрација локалног анестетика, АСА 19 </t>
  </si>
  <si>
    <t>92513-20</t>
  </si>
  <si>
    <t>Инфилтрација локалног анестетика, АСА 20</t>
  </si>
  <si>
    <t xml:space="preserve">Инфилтрација локалног анестетика, АСА 29 </t>
  </si>
  <si>
    <t>92513-30</t>
  </si>
  <si>
    <t xml:space="preserve">Инфилтрација локалног анестетика, АСА 30 </t>
  </si>
  <si>
    <t>92513-39</t>
  </si>
  <si>
    <t>Инфилтрација локалног анестетика, АСА 39</t>
  </si>
  <si>
    <t xml:space="preserve">Инфилтрација локалног анестетика, АСА 40 </t>
  </si>
  <si>
    <t xml:space="preserve">Инфилтрација локалног анестетика, АСА 49 </t>
  </si>
  <si>
    <t>92513-50</t>
  </si>
  <si>
    <t>Инфилтрација локалног анестетика, АСА 50</t>
  </si>
  <si>
    <t>92514-10</t>
  </si>
  <si>
    <t>Општа анестезија, АСА 10</t>
  </si>
  <si>
    <t>92514-19</t>
  </si>
  <si>
    <t>Општа анестезија, АСА 19</t>
  </si>
  <si>
    <t>92514-20</t>
  </si>
  <si>
    <t>Општа анестезија, АСА 20</t>
  </si>
  <si>
    <t>92514-29</t>
  </si>
  <si>
    <t>Општа анестезија, АСА 29</t>
  </si>
  <si>
    <t>92514-30</t>
  </si>
  <si>
    <t>Општа анестезија, АСА 30</t>
  </si>
  <si>
    <t>92514-39</t>
  </si>
  <si>
    <t>Општа анестезија, АСА 39</t>
  </si>
  <si>
    <t>92514-40</t>
  </si>
  <si>
    <t>Општа анестезија, АСА 40</t>
  </si>
  <si>
    <t>92514-49</t>
  </si>
  <si>
    <t>Општа анестезија, АСА 49</t>
  </si>
  <si>
    <t>92514-50</t>
  </si>
  <si>
    <t>Општа анестезија, АСА 50</t>
  </si>
  <si>
    <t>92514-59</t>
  </si>
  <si>
    <t>Општа анестезија, АСА 59</t>
  </si>
  <si>
    <t>92514-90</t>
  </si>
  <si>
    <t>Општа анестезија, AСA 90</t>
  </si>
  <si>
    <t>92515-19</t>
  </si>
  <si>
    <t>Седација, АСА 19</t>
  </si>
  <si>
    <t>92515-20</t>
  </si>
  <si>
    <t>Седација, АСА 20</t>
  </si>
  <si>
    <t>92515-29</t>
  </si>
  <si>
    <t>Седација, АСА 29</t>
  </si>
  <si>
    <t>92515-30</t>
  </si>
  <si>
    <t>Седација, АСА 30</t>
  </si>
  <si>
    <t>92515-39</t>
  </si>
  <si>
    <t>Седација, АСА 39</t>
  </si>
  <si>
    <t>92515-40</t>
  </si>
  <si>
    <t>Седација, АСА 40</t>
  </si>
  <si>
    <t>92515-49</t>
  </si>
  <si>
    <t>Седација, АСА 49</t>
  </si>
  <si>
    <t>92515-50</t>
  </si>
  <si>
    <t>Седација, АСА 50</t>
  </si>
  <si>
    <t>92515-90</t>
  </si>
  <si>
    <t>Седација, АСА 90</t>
  </si>
  <si>
    <t>92516-00</t>
  </si>
  <si>
    <t>Менаџмент неураксијалне блокаде</t>
  </si>
  <si>
    <t>92517-00</t>
  </si>
  <si>
    <t>Упрaвљaњe рeгиoнaлнoм блoкaдoм, нeрвa глaвe или врaтa</t>
  </si>
  <si>
    <t>Интравенска пост-процедурална инфузија, аналгезија контролисана од стране пацијента (ПЦА)</t>
  </si>
  <si>
    <t xml:space="preserve"> Примена, намештање, прилагођавање или замена помагала или уређаја за прилагођавање</t>
  </si>
  <si>
    <t xml:space="preserve"> Орална нутритивна подршка</t>
  </si>
  <si>
    <t>Вежбе дисања у лечењу болести респираторног система</t>
  </si>
  <si>
    <t>96156-00</t>
  </si>
  <si>
    <t xml:space="preserve">Терапијско затварање ока завојем </t>
  </si>
  <si>
    <t>96209-00</t>
  </si>
  <si>
    <t>Пуњење уређаја за давање лека, антинеопластично средство</t>
  </si>
  <si>
    <t>Пуњење уређаја за даваање лека, стероид</t>
  </si>
  <si>
    <t>Пролактин  (PRL) у серуму/ плазми CMIA/ECLIA7CLIA/TRACE</t>
  </si>
  <si>
    <t>Тироксин, слободан (fT4) у серуму/плазми, CMIA/ECLIA7CLIA/TRACE</t>
  </si>
  <si>
    <t>U8185900</t>
  </si>
  <si>
    <t>Мерње интраабдоминалног притиска</t>
  </si>
  <si>
    <t>УКУПНО КЛИНИКА ЗА АНЕСТЕЗИЈУ СА ИНТЕНЗИВНИМ ЛЕЧЕЊЕМ</t>
  </si>
  <si>
    <t xml:space="preserve">СЛУЖБА ЗА ЕНДОСКОПИЈУ </t>
  </si>
  <si>
    <t>039336</t>
  </si>
  <si>
    <t>Процена одпштег стања пацијента</t>
  </si>
  <si>
    <t>Остале електокардиографије (EKG)</t>
  </si>
  <si>
    <t>30075-15</t>
  </si>
  <si>
    <t>Биопсија жучне кесе или жучних путева</t>
  </si>
  <si>
    <t>30451-02</t>
  </si>
  <si>
    <t>Ендоскопска замена билијарног стента</t>
  </si>
  <si>
    <t>30458-00</t>
  </si>
  <si>
    <t>Биопсија Одијевог (Oddi) сфинктера</t>
  </si>
  <si>
    <t>30473-00</t>
  </si>
  <si>
    <t>Панендоскопија до дуоденума</t>
  </si>
  <si>
    <t>30473-01</t>
  </si>
  <si>
    <t>Панендоскопија до дуоденума са биопсијом</t>
  </si>
  <si>
    <t>30473-03</t>
  </si>
  <si>
    <t>Езофагоскопија</t>
  </si>
  <si>
    <t>30473-06</t>
  </si>
  <si>
    <t>Панендоскопија до илеума са биопсијом</t>
  </si>
  <si>
    <t>30476-02</t>
  </si>
  <si>
    <t>Ендоскопско бендирање варикозитета једњака</t>
  </si>
  <si>
    <t>Панендоскопија до дуоденума са ексцизијом лезија</t>
  </si>
  <si>
    <t>30478-07</t>
  </si>
  <si>
    <t xml:space="preserve">Ендоскопска скелрозација лезије желуца или дуоденума </t>
  </si>
  <si>
    <t>30478-10</t>
  </si>
  <si>
    <t>Екстракција страног тела из једњака флексибилним ендоскопом</t>
  </si>
  <si>
    <t>30478-13</t>
  </si>
  <si>
    <t xml:space="preserve">Езофагоскопија са ексцизијом лезије </t>
  </si>
  <si>
    <t>30478-19</t>
  </si>
  <si>
    <t>Езофагоскопија са осталим коагулацијама</t>
  </si>
  <si>
    <t>30478-21</t>
  </si>
  <si>
    <t>Панендоскопија до илеума са осталим коагулацијама</t>
  </si>
  <si>
    <t>30485-01</t>
  </si>
  <si>
    <t>Ендоскопска сфинктеротомија са екстракцијом калкулуса из главног жучног канала (дуцтус цхоледоцхус)</t>
  </si>
  <si>
    <t xml:space="preserve">30491-00 </t>
  </si>
  <si>
    <t xml:space="preserve">Ендоскопско постављање стента у друге делове билијарног тракта </t>
  </si>
  <si>
    <t>30491-02</t>
  </si>
  <si>
    <t>Eндoскoпскa угрaдњa стeнтa у пaнкрeaсни кaнaл</t>
  </si>
  <si>
    <t xml:space="preserve">30668-00 </t>
  </si>
  <si>
    <t>32075-01</t>
  </si>
  <si>
    <t>Ригидна ректосигмоидоскопија са биопсијом</t>
  </si>
  <si>
    <t>32084-00</t>
  </si>
  <si>
    <t>32084-01</t>
  </si>
  <si>
    <t>Фибероптичка колоноскопија до хепатичке флексуре са биопсијом</t>
  </si>
  <si>
    <t>32087-00</t>
  </si>
  <si>
    <t>Фибероптичка колоноскопија до хепатичке флексуре са полипектомијом</t>
  </si>
  <si>
    <t>32090-01</t>
  </si>
  <si>
    <t>Фибероптичка колоноскопија до цекума са биопсијом</t>
  </si>
  <si>
    <t>32093-00</t>
  </si>
  <si>
    <t>Фибероптичка колоноскопија до цекума са полипектомијом</t>
  </si>
  <si>
    <t>32094-00</t>
  </si>
  <si>
    <t>Eндoскoпскa дилaтaциja кoлoрeктaлних стриктурa</t>
  </si>
  <si>
    <t>41832-00</t>
  </si>
  <si>
    <t>Ендоскопска дилатација једњака балоном</t>
  </si>
  <si>
    <t>90296-00</t>
  </si>
  <si>
    <t xml:space="preserve">Ендоскопска контрола пептичког улкуса или крварења </t>
  </si>
  <si>
    <t>90297-02</t>
  </si>
  <si>
    <t>Ендоскопска мукозна ресекција дебелог црева</t>
  </si>
  <si>
    <t>Плaсирaњe нaзoгaстричнe сoндe</t>
  </si>
  <si>
    <t xml:space="preserve">96022-00 </t>
  </si>
  <si>
    <t>U3047331</t>
  </si>
  <si>
    <t>Флексибилна фибероптичка езофагоскопија</t>
  </si>
  <si>
    <t>U3047361</t>
  </si>
  <si>
    <t>Ендоскопска ултрасонографија са биопсијом</t>
  </si>
  <si>
    <t>УКУПНО СЛУЖБА  ЗА ЕНДОСКОПИЈУ</t>
  </si>
  <si>
    <t>Локална апликација лека (toxavit)</t>
  </si>
  <si>
    <t>039382</t>
  </si>
  <si>
    <t>Аудитивно евоцирани потенцијали можданог стабла</t>
  </si>
  <si>
    <t>Праћење крвног притиска у срчаним шупљинама</t>
  </si>
  <si>
    <t xml:space="preserve">11700-00 </t>
  </si>
  <si>
    <t xml:space="preserve">11713-00 </t>
  </si>
  <si>
    <t>Teст испирaњa мoкрaћнe бeшикe</t>
  </si>
  <si>
    <t>Континуирана хемодиафилтрација</t>
  </si>
  <si>
    <t xml:space="preserve">13400-00 </t>
  </si>
  <si>
    <t>Трансфузија еритроцита</t>
  </si>
  <si>
    <t xml:space="preserve">13815-00 </t>
  </si>
  <si>
    <t>Уметање балонског катетера у десни део срца због праћења</t>
  </si>
  <si>
    <t xml:space="preserve">13882-00 </t>
  </si>
  <si>
    <t>Поступак одржавања континуиране вентилаторне подршке, ≤ 24 сата</t>
  </si>
  <si>
    <t xml:space="preserve">22007-00 </t>
  </si>
  <si>
    <t>Ендотрахеална интубација, једнолуменски тубус</t>
  </si>
  <si>
    <t>Одржавање ендотрахеалне интубације, једнолуменски тубус</t>
  </si>
  <si>
    <t xml:space="preserve">22008-00 </t>
  </si>
  <si>
    <t>22008-01</t>
  </si>
  <si>
    <t>Одржавање ендотрахеалне интубације, дволуменски тубус</t>
  </si>
  <si>
    <t xml:space="preserve">22065-00 </t>
  </si>
  <si>
    <t>Aспирaциoнa пункциja кoштaнe сржи</t>
  </si>
  <si>
    <t>34106-01</t>
  </si>
  <si>
    <t>Експлорација радијалне артерије</t>
  </si>
  <si>
    <t xml:space="preserve">34530-04 </t>
  </si>
  <si>
    <t xml:space="preserve">35317-00 </t>
  </si>
  <si>
    <t xml:space="preserve">36800-00 </t>
  </si>
  <si>
    <t>Катетеризација мокраћне бешике</t>
  </si>
  <si>
    <t>Пласирање дрена кроз међуребарни простор</t>
  </si>
  <si>
    <t>Toaлeтa увa, oбoстрaнo</t>
  </si>
  <si>
    <t>M-прикaз и двoдимeнзиoнaлни ултрaзвучни прeглeд срцa у рeaлнoм врeмeну</t>
  </si>
  <si>
    <t>Поступак одржавања назофарингеалне интубације</t>
  </si>
  <si>
    <t xml:space="preserve">92001-00 </t>
  </si>
  <si>
    <t>Испирање назогастричне сонде</t>
  </si>
  <si>
    <t xml:space="preserve">92041-00 </t>
  </si>
  <si>
    <t>Континуирана вентилација негативним притиском [КВНП]</t>
  </si>
  <si>
    <t xml:space="preserve">92044-00 </t>
  </si>
  <si>
    <t>Остале терапије обогаћивања кисеоника/ом</t>
  </si>
  <si>
    <t>Замена каниле за трахеостомију</t>
  </si>
  <si>
    <t>Затворена масажа срца</t>
  </si>
  <si>
    <t>Остале конверзије срчаног ритма</t>
  </si>
  <si>
    <t>Уклањање импактираног фецеса</t>
  </si>
  <si>
    <t xml:space="preserve">92101-00 </t>
  </si>
  <si>
    <t xml:space="preserve">92209-00 </t>
  </si>
  <si>
    <t>Поступак одржавања неинвазивне вентилаторне подршке, ≤ 24 сата</t>
  </si>
  <si>
    <t xml:space="preserve">92209-01 </t>
  </si>
  <si>
    <t>Поступак одржавања неинвазивне вентилаторне подршке, &amp;гт; 24 сати и &amp;лт; 96 сати</t>
  </si>
  <si>
    <t xml:space="preserve">92209-02 </t>
  </si>
  <si>
    <t>Поступак одржавања неинвазивне вентилаторне подршке, ≥ 96 сати</t>
  </si>
  <si>
    <t>Инфилтрација локалног анестетика, АСА 10</t>
  </si>
  <si>
    <t>Упрaвљaњe нeурaксиjaлнoм блoкaдoм</t>
  </si>
  <si>
    <t>Интрaвeнскa пoст-прoцeдурaлнa инфузиja, aнaлгeзиja кoнтрoлисaнa oд стрaнe пaциjeнтa</t>
  </si>
  <si>
    <t xml:space="preserve">96020-00 </t>
  </si>
  <si>
    <t xml:space="preserve">96037-00 </t>
  </si>
  <si>
    <t xml:space="preserve">96089-00 </t>
  </si>
  <si>
    <t xml:space="preserve">96092-00 </t>
  </si>
  <si>
    <t>Примена, намештање, прилагођавање или замена помагала или уређаја за прилагођавање</t>
  </si>
  <si>
    <t>Пoмoћ у aктивнoстимa вeзaним зa пoлoжaj тeлa/мoбилнoст/крeтaњe</t>
  </si>
  <si>
    <t xml:space="preserve">96171-00 </t>
  </si>
  <si>
    <t>Пратња или превоз клијента</t>
  </si>
  <si>
    <t xml:space="preserve">96197-03 </t>
  </si>
  <si>
    <t xml:space="preserve">96197-09 </t>
  </si>
  <si>
    <t xml:space="preserve">96199-02 </t>
  </si>
  <si>
    <t xml:space="preserve">96199-06 </t>
  </si>
  <si>
    <t xml:space="preserve">96199-08 </t>
  </si>
  <si>
    <t xml:space="preserve">96199-09 </t>
  </si>
  <si>
    <t xml:space="preserve">96200-06 </t>
  </si>
  <si>
    <t xml:space="preserve">96203-02 </t>
  </si>
  <si>
    <t xml:space="preserve">96203-07 </t>
  </si>
  <si>
    <t xml:space="preserve">96203-08 </t>
  </si>
  <si>
    <t>Нeнaзнaчeн нaчин дaвaњa фaрмaкoлoшкoг срeдствa, aнтинeoплaстичнo срeдствo</t>
  </si>
  <si>
    <t>Пуњeњe урeђaja зa дaвaњe лeкa, трoмбoлитичкo срeдствo</t>
  </si>
  <si>
    <t>Пуњeњe урeђaja зa дaвaњe лeкa, стeрoид</t>
  </si>
  <si>
    <t>Пуњeњe урeђaja зa дaвaњe лeкa, хрaнљивa супстaнцa</t>
  </si>
  <si>
    <t xml:space="preserve">96209-08 </t>
  </si>
  <si>
    <t xml:space="preserve">96209-09 </t>
  </si>
  <si>
    <t xml:space="preserve">L010421 </t>
  </si>
  <si>
    <t>Мерење запремине 24х-урина, дневног урина</t>
  </si>
  <si>
    <t xml:space="preserve">L020412 </t>
  </si>
  <si>
    <t>Meрeњe интрaaбдoминaлнoг притискa</t>
  </si>
  <si>
    <t>U9033101</t>
  </si>
  <si>
    <t>Мерење интра-абдоминалног притиска</t>
  </si>
  <si>
    <t>УКУПНО COVID PLUS</t>
  </si>
  <si>
    <t xml:space="preserve"> COVID PLUS ГИНЕКОЛОГИЈА</t>
  </si>
  <si>
    <t xml:space="preserve">13300-00 </t>
  </si>
  <si>
    <t xml:space="preserve">13300-01 </t>
  </si>
  <si>
    <t xml:space="preserve">13300-02 </t>
  </si>
  <si>
    <t xml:space="preserve">13312-00 </t>
  </si>
  <si>
    <t>Вађење крви новорођенчета у дијагностичке сврхе</t>
  </si>
  <si>
    <t xml:space="preserve">13839-00 </t>
  </si>
  <si>
    <t xml:space="preserve">16514-01 </t>
  </si>
  <si>
    <t>16520-01</t>
  </si>
  <si>
    <t>Хитан класични царски рез</t>
  </si>
  <si>
    <t xml:space="preserve">30055-00 </t>
  </si>
  <si>
    <t xml:space="preserve">55729-01 </t>
  </si>
  <si>
    <t>Ултразвучни дуплекс преглед умбиликалне артерије</t>
  </si>
  <si>
    <t xml:space="preserve">90220-00 </t>
  </si>
  <si>
    <t xml:space="preserve">90465-01 </t>
  </si>
  <si>
    <t xml:space="preserve">90677-00 </t>
  </si>
  <si>
    <t xml:space="preserve">92058-01 </t>
  </si>
  <si>
    <t xml:space="preserve">92062-00 </t>
  </si>
  <si>
    <t xml:space="preserve">92168-00 </t>
  </si>
  <si>
    <t xml:space="preserve">92173-00 </t>
  </si>
  <si>
    <t xml:space="preserve">96096-00 </t>
  </si>
  <si>
    <t xml:space="preserve">96199-03 </t>
  </si>
  <si>
    <t xml:space="preserve">96200-09 </t>
  </si>
  <si>
    <t xml:space="preserve">96203-09 </t>
  </si>
  <si>
    <t xml:space="preserve">96206-09 </t>
  </si>
  <si>
    <t>УКУПНО COVID PLUS ГИНЕКОЛОГИЈА</t>
  </si>
  <si>
    <t xml:space="preserve"> COVID PLUS ПЕДИЈАТРИЈА</t>
  </si>
  <si>
    <t>Meрeњe рaзмeнe гaсoвa</t>
  </si>
  <si>
    <t>Снимaњe прoсeчнoг сигнaлa EКГ-a</t>
  </si>
  <si>
    <t>Вaђeњe крви у диjaгнoстичкe сврхe</t>
  </si>
  <si>
    <t>Кaтeтeризaциja/кaнилaциja oстaлих вeнa</t>
  </si>
  <si>
    <t>Примeнa лeкa зa рeспирaтoрни систeм пoмoћу нeбулизaтoрa</t>
  </si>
  <si>
    <t>Oстaлe тeрaпиje oбoгaћивaњa кисeoникa/oм</t>
  </si>
  <si>
    <t>Пoсмaтрaњe eфeктивнoг рaдa срцa или крвнoг прoтoкa, нeклaсификoвaнo нa другoм мeсту</t>
  </si>
  <si>
    <t>Прoцeнa oдржaвaњa здрaвљa или oпoрaвкa</t>
  </si>
  <si>
    <t>Ситуaциoнa/прoфeсиoнaлнa прoцeнa и прoцeнa oкружeњa</t>
  </si>
  <si>
    <t>Психoсoциjaлнa прoцeнa</t>
  </si>
  <si>
    <t>Прeвeнтивнo сaвeтoвaњe или пoдучaвaњe</t>
  </si>
  <si>
    <t>Сaвeтoвaњe или пoдучaвaњe o oдржaвaњу здрaвљa и oпoрaвку</t>
  </si>
  <si>
    <t>Oстaлa сaвeтoвaњa или пoдучaвaњa</t>
  </si>
  <si>
    <t>Прaтњa или прeвoз клиjeнтa</t>
  </si>
  <si>
    <t>Oстaлe психoтeрaпиje или психoсoциjaнe тeрaпиje</t>
  </si>
  <si>
    <t>Интрaмускулaрнo дaвaњe фaрмaкoлoшкoг срeдствa, aнти-инфeктивнo срeдствo</t>
  </si>
  <si>
    <t>Интрaвeнскo дaвaњe фaрмaкoлoшкoг срeдствa, трoмбoлитичкo срeдствo</t>
  </si>
  <si>
    <t>Интрaвeнскo дaвaњe фaрмaкoлoшкoг срeдствa, aнти-инфeктивнo срeдствo</t>
  </si>
  <si>
    <t>Интрaвeнскo дaвaњe фaрмaкoлoшкoг срeдствa, aнтидoт</t>
  </si>
  <si>
    <t>Интрaвeнскo дaвaњe фaрмaкoлoшкoг срeдствa, хрaнљивa супстaнцa</t>
  </si>
  <si>
    <t>Интрaвeнскo дaвaњe фaрмaкoлoшкoг срeдствa, eлeктрoлит</t>
  </si>
  <si>
    <t>Интрaвeнскo дaвaњe фaрмaкoлoшкoг срeдствa, другo и нeклaсификoвaнo фaрмaкoлoшкo срeдствo</t>
  </si>
  <si>
    <t>Субкутaнo дaвaњe фaрмaкoлoшкoг срeдствa, трoмбoлитичкo срeдствo</t>
  </si>
  <si>
    <t>Субкутaнo дaвaњe фaрмaкoлoшкoг срeдствa, стeрoид</t>
  </si>
  <si>
    <t>Субкутaнo дaвaњe фaрмaкoлoшкoг срeдствa, другo и нeклaсификoвaнo фaрмaккoлoшкo срeдствo</t>
  </si>
  <si>
    <t>Oрaлнo дaвaњe фaрмaкoлoшкoг срeдствa, eлeктрoлит</t>
  </si>
  <si>
    <t>Oрaлнo дaвaњe фaрмaкoлoшкoг срeдствa, другo и нeклaсификoвaнo фaрмaкoлoшкo срeдствo</t>
  </si>
  <si>
    <t>Пуњeњe урeђaja зa дaвaњe лeкa, другo и нeклaсификoвaнo фaрмaкoлoшкo срeдствo</t>
  </si>
  <si>
    <t>Дeфeктoлoшкa aнaмнeзa и oбсeрвaциja</t>
  </si>
  <si>
    <t xml:space="preserve">Л020404 </t>
  </si>
  <si>
    <t>Узимaњe биoлoшкoг мaтeриjaлa зa микрoбиoлoшки прeглeд</t>
  </si>
  <si>
    <t xml:space="preserve">Л020412 </t>
  </si>
  <si>
    <t>УКУПНО COVID PLUS ПЕДИЈАТРИЈА</t>
  </si>
  <si>
    <t>Услуге пружене у оквиру организованог скрининга рака**</t>
  </si>
  <si>
    <t>CORE биопсија дојке</t>
  </si>
  <si>
    <t>SVAB биопсија дојке</t>
  </si>
  <si>
    <t>Циљана биопсија дојке  или ендоцервикална киретажа</t>
  </si>
  <si>
    <t>35618-01</t>
  </si>
  <si>
    <t>Конусна биопсија ласером</t>
  </si>
  <si>
    <t>Фибероптичка колоноскопија до цекума; дуга колоноскопија</t>
  </si>
  <si>
    <t xml:space="preserve">Фибероптичка колоноскопија до цекума са полипектомијом; колоноскопија до цекума са вишеструким полипектомијама; дуга колоноскопија са полипектомијом </t>
  </si>
  <si>
    <t xml:space="preserve">Фибероптичка колоноскопија до хепатичке флексуре са биопсијом; колоноскопија до хепатичке флексуре са вишеструким биопсијама; флексибилна сигмоидоскопија са биопсијом; кратка колоноскопија са биопсијом </t>
  </si>
  <si>
    <t>Услуге пружене у оквиру организованог скрининга рака укупно</t>
  </si>
  <si>
    <t>Све услуге укупно</t>
  </si>
  <si>
    <t>ТАБЕЛА 17</t>
  </si>
  <si>
    <t>Јед. мере</t>
  </si>
  <si>
    <t>Цена*</t>
  </si>
  <si>
    <t>Количина</t>
  </si>
  <si>
    <t>Укупна вредност</t>
  </si>
  <si>
    <t>Набавка крви и лабилних продуката крви од завода/института за трансфузију крви</t>
  </si>
  <si>
    <t>Цeлa крв</t>
  </si>
  <si>
    <t>доза</t>
  </si>
  <si>
    <t>Eритрoцити</t>
  </si>
  <si>
    <t>Eритрoцити у aдитивнoj сoлуциjи</t>
  </si>
  <si>
    <t>00521000/2305202</t>
  </si>
  <si>
    <t>ИTК КРИOПРEЦИПИTAT, ињ. шприц</t>
  </si>
  <si>
    <t>00520100/2305201</t>
  </si>
  <si>
    <t>ИTК ЗAMРЗНУTA СВEЖA ПЛAЗMA (дoзa)</t>
  </si>
  <si>
    <t>Криoпрeципитaт</t>
  </si>
  <si>
    <t>Свeжa зaмрзнутa плaзмa</t>
  </si>
  <si>
    <t>Tрoмбoцити кoнцeнтрaт</t>
  </si>
  <si>
    <t>Укупно набавке од Института за трансфузију крви</t>
  </si>
  <si>
    <t>ТАБЕЛА 18</t>
  </si>
  <si>
    <t xml:space="preserve">Врста лека по ЈКЛ </t>
  </si>
  <si>
    <t>Шифра лека (АТЦ)</t>
  </si>
  <si>
    <t>Заштићено име лека</t>
  </si>
  <si>
    <t>Фармацеутски облик</t>
  </si>
  <si>
    <t xml:space="preserve"> Паковање и јачина</t>
  </si>
  <si>
    <t>Цена по паковању</t>
  </si>
  <si>
    <t xml:space="preserve">Укупна вредност </t>
  </si>
  <si>
    <t>ЦИТОСТАТИЦИ СА Б ЛИСТЕ</t>
  </si>
  <si>
    <t>L01DC01</t>
  </si>
  <si>
    <t xml:space="preserve">BLEOCIN S </t>
  </si>
  <si>
    <t>inj 1x15.000 IJ</t>
  </si>
  <si>
    <t>bočica</t>
  </si>
  <si>
    <t>L01XX32</t>
  </si>
  <si>
    <t>BORTEZOMIB Pharmas</t>
  </si>
  <si>
    <t xml:space="preserve"> inj 1x3.5mg (prasak za inj) (antineoplastično sredstvo)</t>
  </si>
  <si>
    <t>L01AX04</t>
  </si>
  <si>
    <t xml:space="preserve">DAKARBAZIN </t>
  </si>
  <si>
    <t>amp a 10X200 mg</t>
  </si>
  <si>
    <t>ampula</t>
  </si>
  <si>
    <t>L02AE04</t>
  </si>
  <si>
    <t>DIPHERELINE</t>
  </si>
  <si>
    <t xml:space="preserve">inj 1x11,25mg/2ml +rastvarac </t>
  </si>
  <si>
    <t>inj 1x11,25mg/2ml +rastvarac</t>
  </si>
  <si>
    <t>inj 1x3.75mg/2ml+rastvarac</t>
  </si>
  <si>
    <t>L01DB01</t>
  </si>
  <si>
    <t xml:space="preserve">DOXORUBICIN EBEWE </t>
  </si>
  <si>
    <t>inj 1x10mg/5ml</t>
  </si>
  <si>
    <t>inj 1x50mg/25ml</t>
  </si>
  <si>
    <t>L02AE02</t>
  </si>
  <si>
    <t xml:space="preserve">ELIGARD </t>
  </si>
  <si>
    <t>inj 1x45mcg</t>
  </si>
  <si>
    <t>injekcioni špric</t>
  </si>
  <si>
    <t>L01AA01</t>
  </si>
  <si>
    <t>ENDOXAN</t>
  </si>
  <si>
    <t xml:space="preserve"> inj 1x500mg</t>
  </si>
  <si>
    <t>L01CB01</t>
  </si>
  <si>
    <t xml:space="preserve">ETOPOSIDE-TEVA </t>
  </si>
  <si>
    <t>inf 1x100mg/5ml</t>
  </si>
  <si>
    <t>L01BB05</t>
  </si>
  <si>
    <t xml:space="preserve">FLUDARABINE TEWA </t>
  </si>
  <si>
    <t>1x50mg/2ml</t>
  </si>
  <si>
    <t>CN 0037020</t>
  </si>
  <si>
    <t xml:space="preserve">LUPRON </t>
  </si>
  <si>
    <t>inj 1x11.25mg/ml</t>
  </si>
  <si>
    <t>kutija</t>
  </si>
  <si>
    <t>LUTRATE depo</t>
  </si>
  <si>
    <t>inj 1x22.5mg (antineoplastično sredstvo)</t>
  </si>
  <si>
    <t>N003608</t>
  </si>
  <si>
    <t>L03AX03</t>
  </si>
  <si>
    <t xml:space="preserve">ONCOTICE </t>
  </si>
  <si>
    <t>inj 1x12.5mg</t>
  </si>
  <si>
    <t>CN 0030122</t>
  </si>
  <si>
    <t>L01CA02</t>
  </si>
  <si>
    <t xml:space="preserve">SINTOPOZID </t>
  </si>
  <si>
    <t>N003848</t>
  </si>
  <si>
    <t>L01CA01</t>
  </si>
  <si>
    <t>VELBE (vinblastin)</t>
  </si>
  <si>
    <t xml:space="preserve"> inj 1x10mg (antineoplastično sredstvo)</t>
  </si>
  <si>
    <t>CN N003848</t>
  </si>
  <si>
    <t xml:space="preserve">VINBLASTIN Teva </t>
  </si>
  <si>
    <t>inj 1x10mg/10ml Pharmachemie BV</t>
  </si>
  <si>
    <t>CN 0030040</t>
  </si>
  <si>
    <t xml:space="preserve">VINCRISTINE </t>
  </si>
  <si>
    <t>inj 5x1mg/ml</t>
  </si>
  <si>
    <t>CN 0037071</t>
  </si>
  <si>
    <t>L02AE03</t>
  </si>
  <si>
    <t>ZOLADEX LA</t>
  </si>
  <si>
    <t>implant  1x10,8mg</t>
  </si>
  <si>
    <t>ЛЕКОВИ СА Ц ЛИСТЕ</t>
  </si>
  <si>
    <t>ATC</t>
  </si>
  <si>
    <t>0014214</t>
  </si>
  <si>
    <t xml:space="preserve">L04AB04 </t>
  </si>
  <si>
    <t xml:space="preserve">AMGEVITA </t>
  </si>
  <si>
    <t>inj pen 2x40mg/0.8ml</t>
  </si>
  <si>
    <t>sireta</t>
  </si>
  <si>
    <t>0069928</t>
  </si>
  <si>
    <t>B03XA02</t>
  </si>
  <si>
    <t>ARANESP</t>
  </si>
  <si>
    <t>inj 1x30mcg/0.3ml</t>
  </si>
  <si>
    <t>0069939</t>
  </si>
  <si>
    <t xml:space="preserve">B03XA02 </t>
  </si>
  <si>
    <t>inj 1x10mcg/0.4ml</t>
  </si>
  <si>
    <t>0069924</t>
  </si>
  <si>
    <t>B03XA03</t>
  </si>
  <si>
    <t>inj 1x20mcg/0.5ml</t>
  </si>
  <si>
    <t>0328647</t>
  </si>
  <si>
    <t>L03AB07</t>
  </si>
  <si>
    <t>AVONEX</t>
  </si>
  <si>
    <t>ras za inj 4x30mcg/0.5ml</t>
  </si>
  <si>
    <t>0015150</t>
  </si>
  <si>
    <t>L03AB08</t>
  </si>
  <si>
    <t>BETAFERON</t>
  </si>
  <si>
    <t>ras za inj 15x250mcg/ml</t>
  </si>
  <si>
    <t>0069145</t>
  </si>
  <si>
    <t>B03XA01</t>
  </si>
  <si>
    <t>BINOCRIT</t>
  </si>
  <si>
    <t>inj 6x2000iIJ/ml</t>
  </si>
  <si>
    <t>0015119</t>
  </si>
  <si>
    <t xml:space="preserve">L03AX13 </t>
  </si>
  <si>
    <t>COPAXONE</t>
  </si>
  <si>
    <t>ras za inj 12x40mg/ml</t>
  </si>
  <si>
    <t xml:space="preserve"> 0014007</t>
  </si>
  <si>
    <t>L04AA33</t>
  </si>
  <si>
    <t>ENTYVIO</t>
  </si>
  <si>
    <t>inf1x300mg</t>
  </si>
  <si>
    <t>bocica</t>
  </si>
  <si>
    <t>0069152</t>
  </si>
  <si>
    <t xml:space="preserve">B03XA01 </t>
  </si>
  <si>
    <t xml:space="preserve">EPREX </t>
  </si>
  <si>
    <t>inj 6x2000iIJ/0.5ml</t>
  </si>
  <si>
    <t>0069227</t>
  </si>
  <si>
    <t xml:space="preserve">EQRALYS </t>
  </si>
  <si>
    <t>inj 6x2000IJ</t>
  </si>
  <si>
    <t>0014298</t>
  </si>
  <si>
    <t>L04AB04</t>
  </si>
  <si>
    <t>HUMIRA</t>
  </si>
  <si>
    <t>inj 2x40mg/0,4ml</t>
  </si>
  <si>
    <t xml:space="preserve"> 0014240</t>
  </si>
  <si>
    <t>HYRIMOZ</t>
  </si>
  <si>
    <t xml:space="preserve"> inj pen 2x40mg/0.8ml</t>
  </si>
  <si>
    <t xml:space="preserve"> 0014232</t>
  </si>
  <si>
    <t xml:space="preserve">IDACIO </t>
  </si>
  <si>
    <t xml:space="preserve"> inj. Pen 2x40mg/0.8ml </t>
  </si>
  <si>
    <t>0014221</t>
  </si>
  <si>
    <t>L04AB02</t>
  </si>
  <si>
    <t>INFLECTRA</t>
  </si>
  <si>
    <t xml:space="preserve"> inf 1x100mg </t>
  </si>
  <si>
    <t>0328388</t>
  </si>
  <si>
    <t xml:space="preserve">L03AB07 </t>
  </si>
  <si>
    <t xml:space="preserve">REBIF </t>
  </si>
  <si>
    <t xml:space="preserve">ras za inj 12x44mcg/0.5ml </t>
  </si>
  <si>
    <t>0069165</t>
  </si>
  <si>
    <t>RECORMON</t>
  </si>
  <si>
    <t>inj 6x2000IJ/0.3ml</t>
  </si>
  <si>
    <t>0014220</t>
  </si>
  <si>
    <t>L04AB02 (HPL0014220)</t>
  </si>
  <si>
    <t>REMICADE</t>
  </si>
  <si>
    <t>inj 1x100mg</t>
  </si>
  <si>
    <t xml:space="preserve">L04AB02 </t>
  </si>
  <si>
    <t>0014204</t>
  </si>
  <si>
    <t xml:space="preserve">REMSIMA </t>
  </si>
  <si>
    <t>inf 1x100mg</t>
  </si>
  <si>
    <t>0015122</t>
  </si>
  <si>
    <t>L03AX13</t>
  </si>
  <si>
    <t xml:space="preserve">REMUREL </t>
  </si>
  <si>
    <t xml:space="preserve"> 0014207</t>
  </si>
  <si>
    <t>L04AB06</t>
  </si>
  <si>
    <t xml:space="preserve">SIMPONI </t>
  </si>
  <si>
    <t>inj 1x100mg/ml</t>
  </si>
  <si>
    <t xml:space="preserve"> 0014205</t>
  </si>
  <si>
    <t>L04AA29</t>
  </si>
  <si>
    <t>XELJANZ</t>
  </si>
  <si>
    <t>film tbl 56x5mg</t>
  </si>
  <si>
    <t>tableta</t>
  </si>
  <si>
    <t>0059010</t>
  </si>
  <si>
    <t>M05BA08</t>
  </si>
  <si>
    <t>ZITOMERA</t>
  </si>
  <si>
    <t>inf 1x4mg/5ml</t>
  </si>
  <si>
    <t>ЛЕКОВИ ЗА ХЕМОФИЛИЈУ</t>
  </si>
  <si>
    <t>ЛЕКОВИ У ЗУ ВАРИЈАБИЛНИ ДЕО</t>
  </si>
  <si>
    <t xml:space="preserve">ЛЕКОВИ У ЗУ </t>
  </si>
  <si>
    <t>ВАРИЈАБИЛНИ ДЕО 5%</t>
  </si>
  <si>
    <t>A</t>
  </si>
  <si>
    <t>ЛЕКОВИ  ЗА ЛЕЧЕЊЕ БОЛЕСТИ  ДИГЕСТИВНОГ СИСТЕМА И  МЕТАБОЛИЗМА</t>
  </si>
  <si>
    <t>B</t>
  </si>
  <si>
    <t>ЛЕКОВИ ЗА ЛЕЧЕЊЕ БОЛЕСТИ КРВИ И КРВОТВОРНИХ ОРГАНА</t>
  </si>
  <si>
    <t>C</t>
  </si>
  <si>
    <t>ЛЕКОВИ КОЈИ ДЕЛУЈУ НА КАРДИОВАСКУЛАРНИ СИСТЕМ</t>
  </si>
  <si>
    <t>D</t>
  </si>
  <si>
    <t>ЛЕКОВИ ЗА ЛЕЧЕЊЕ БОЛЕСТИ КОЖЕ И ПОТКОЖНОГ ТКИВА (ДЕРМАТИЦИ)</t>
  </si>
  <si>
    <t>G</t>
  </si>
  <si>
    <t>ЛЕКОВИ ЗА ЛЕЧЕЊЕ ГЕНИТОУРИНАРНОГ СИСТЕМА И ПОЛНИ ХОРМОНИ</t>
  </si>
  <si>
    <t>H</t>
  </si>
  <si>
    <t>ХОРМОНИ ЗА СИСТЕМСКУ ПРИМЕНУ, ИСКЉУЧУЈУЋИ ПОЛНЕ ХОРМОНЕ И ИНСУЛИН</t>
  </si>
  <si>
    <t>J</t>
  </si>
  <si>
    <t>АНТИИНФЕКТИВНИ ЛЕКОВИ ЗА СИСТЕМСКУ ПРИМЕНУ</t>
  </si>
  <si>
    <t>L</t>
  </si>
  <si>
    <t>АНТИНЕОПЛАСТИЦИ И ИМУНОМОДУЛАТОРИ</t>
  </si>
  <si>
    <t>M</t>
  </si>
  <si>
    <t>ЛЕКОВИ ЗА БОЛЕСТИ МИШИЋНО-КОСТНОГ СИСТЕМА</t>
  </si>
  <si>
    <t>N</t>
  </si>
  <si>
    <t>ЛЕКОВИ КОЈИ ДЕЛУЈУ НА НЕРВНИ СИСТЕМ</t>
  </si>
  <si>
    <t>P</t>
  </si>
  <si>
    <t>АНТИПАРАЗИТНИ ПРОИЗВОДИ, ИНСЕКТИЦИДИ И СРЕДСТВА ЗА ЗАШТИТУ ОД ИНСЕКАТА</t>
  </si>
  <si>
    <t>R</t>
  </si>
  <si>
    <t>ЛЕКОВИ ЗА ЛЕЧЕЊЕ БОЛЕСТИ РЕСПИРАТОРНОГ СИСТЕМА</t>
  </si>
  <si>
    <t>S</t>
  </si>
  <si>
    <t>ЛЕКОВИ КОЈИ ДЕЛУЈУ НА ОКО И УХО</t>
  </si>
  <si>
    <t>V</t>
  </si>
  <si>
    <t>ОСТАЛО</t>
  </si>
  <si>
    <t>ЛЕКОВИ ВАН ЛИСТЕ</t>
  </si>
  <si>
    <t>ТАБЕЛА 19</t>
  </si>
  <si>
    <t>Грана медицине / Врста имплантанта</t>
  </si>
  <si>
    <t>Просечна цена</t>
  </si>
  <si>
    <t>2. Васкуларна хирургија</t>
  </si>
  <si>
    <t>УГРАДНИ МАТЕРИЈАЛ</t>
  </si>
  <si>
    <t>3. Кардиологија - Стентови</t>
  </si>
  <si>
    <t>CNST0006</t>
  </si>
  <si>
    <t>AS KOR STENT BIOFREEDOM 2.75X24MM</t>
  </si>
  <si>
    <t>CNST0007</t>
  </si>
  <si>
    <t>AS KOR STENT BIOFREEDOM 2.75X28MM</t>
  </si>
  <si>
    <t>CNST0005</t>
  </si>
  <si>
    <t>AS KOR STENT BIOFREEDOM 3.00X14MM</t>
  </si>
  <si>
    <t>CNST0004</t>
  </si>
  <si>
    <t>AS KOR STENT BIOFREEDOM 3.00X24MM</t>
  </si>
  <si>
    <t>CNST0008</t>
  </si>
  <si>
    <t>AS KOR STENT BIOFREEDOM 3.50X18MM</t>
  </si>
  <si>
    <t>CNST0010</t>
  </si>
  <si>
    <t>AS KOR STENT BIOFREEDOM 3.50X28MM</t>
  </si>
  <si>
    <t>CNST0009</t>
  </si>
  <si>
    <t>AS KOR STENT BIOFREEDOM 3.50X33MM</t>
  </si>
  <si>
    <t>CNST0002</t>
  </si>
  <si>
    <t>AS KOR STENT BIOFREEDOM 4.00X18MM</t>
  </si>
  <si>
    <t>CNST0042</t>
  </si>
  <si>
    <t>AS KOR STENT CRE8</t>
  </si>
  <si>
    <t>CNST21018</t>
  </si>
  <si>
    <t>CNST0043</t>
  </si>
  <si>
    <t>AS KOR STENT CRE9</t>
  </si>
  <si>
    <t>CNST21015</t>
  </si>
  <si>
    <t>AS KOR STENT ULTIMASTER TANSEI</t>
  </si>
  <si>
    <t>CNST21016</t>
  </si>
  <si>
    <t>AS KOR STENT ORSIRO</t>
  </si>
  <si>
    <t>CNST21020</t>
  </si>
  <si>
    <t>AS KOR STENT Resolute ONYX</t>
  </si>
  <si>
    <t>CNST0045</t>
  </si>
  <si>
    <t>CNST21022</t>
  </si>
  <si>
    <t>AS KOR STENT SYNERGY</t>
  </si>
  <si>
    <t>CNST0021</t>
  </si>
  <si>
    <t>AS KOR STENT SYNERGY 2.75X20MM</t>
  </si>
  <si>
    <t>CNST0024</t>
  </si>
  <si>
    <t>AS KOR STENT SYNERGY 3.00X24</t>
  </si>
  <si>
    <t>CNST0022</t>
  </si>
  <si>
    <t>AS KOR STENT SYNERGY 3.50X20MM</t>
  </si>
  <si>
    <t>CNST0026</t>
  </si>
  <si>
    <t>AS KOR STENT SYNERGY 3.50X28MM</t>
  </si>
  <si>
    <t>CNST0033</t>
  </si>
  <si>
    <t>AS KOR STENT SYNERGY 3.50X38MM</t>
  </si>
  <si>
    <t>CNST0027</t>
  </si>
  <si>
    <t>AS KOR STENT SYNERGY 4.00X28MM</t>
  </si>
  <si>
    <t>CNST0031</t>
  </si>
  <si>
    <t>AS KOR STENT SYNERGY 4.00X32MM</t>
  </si>
  <si>
    <t>CNST0029</t>
  </si>
  <si>
    <t>AS KOR STENT SYNERGY3.00X32MM</t>
  </si>
  <si>
    <t>CNST0020</t>
  </si>
  <si>
    <t>AS KOR STENT ULTIMASTER SIROLIMUS</t>
  </si>
  <si>
    <t>CNST0044</t>
  </si>
  <si>
    <t>AS KOR STENT WALTZ</t>
  </si>
  <si>
    <t>CNST0003</t>
  </si>
  <si>
    <t>KOR STENT BIOFREEDOM 3.50X24MM</t>
  </si>
  <si>
    <t>CNST21050</t>
  </si>
  <si>
    <t>AS KOR STENT PROMUS ELITE</t>
  </si>
  <si>
    <t>CNST21051</t>
  </si>
  <si>
    <t>CNST21017</t>
  </si>
  <si>
    <t>CNST21023</t>
  </si>
  <si>
    <t>AS KOR STENT Xience PRO</t>
  </si>
  <si>
    <t>CNST0047</t>
  </si>
  <si>
    <t>AS KOR STENT Xience Xpedition</t>
  </si>
  <si>
    <t>CNST0048</t>
  </si>
  <si>
    <t>AS KOR STENT Premier Monorail</t>
  </si>
  <si>
    <t>CNST21019</t>
  </si>
  <si>
    <t>AS KOR STENT BIOFREEDOM</t>
  </si>
  <si>
    <t>CNST0046</t>
  </si>
  <si>
    <t>AS KOR STENT NexGen</t>
  </si>
  <si>
    <t>CNST0040</t>
  </si>
  <si>
    <t>CNST0041</t>
  </si>
  <si>
    <t>AS KOR STENT PAPYRUS</t>
  </si>
  <si>
    <t>CNST0050</t>
  </si>
  <si>
    <t>CNST0051</t>
  </si>
  <si>
    <t>4. Кардиохирургија</t>
  </si>
  <si>
    <t>6. Неурохирургија</t>
  </si>
  <si>
    <t>7. Онкологија</t>
  </si>
  <si>
    <t>8. Оториноларингологија (ОРЛ)</t>
  </si>
  <si>
    <t>9. Ортопедија</t>
  </si>
  <si>
    <t>10. Офталмологија</t>
  </si>
  <si>
    <t>ОСТАЛИ УГРАДНИ МАТЕРИЈАЛ</t>
  </si>
  <si>
    <t>1. Абдоминална хирургија и гастроентерологија</t>
  </si>
  <si>
    <t>HORIZON LAPARO KLIP 003200</t>
  </si>
  <si>
    <t>Mrežica sa čičkom za levostrane kile</t>
  </si>
  <si>
    <t>HIR Mrežica 8x15 cm PPM</t>
  </si>
  <si>
    <t>HIR mrezica 8x15 cm PPM</t>
  </si>
  <si>
    <t>HIR Mrežica 6x11 monofilamentna</t>
  </si>
  <si>
    <t>HIR mrezica 15x15cm TEC</t>
  </si>
  <si>
    <t>Hir. mrezica 14x18cm PEP1418</t>
  </si>
  <si>
    <t>Hir.mrezica TIO2 15x15cm</t>
  </si>
  <si>
    <t>Hir. mrezica 20x25cm PEP2025</t>
  </si>
  <si>
    <t>Stapler linearni TA 60mm V.KL.3.5</t>
  </si>
  <si>
    <t>Linearni stapler GIA 100mm,3.8mm-sekac</t>
  </si>
  <si>
    <t>Lin.stapler GIA 100mm,4.8mm-punjenje</t>
  </si>
  <si>
    <t>Lin.stapler GIA 100mm,3.8mm-punjenje</t>
  </si>
  <si>
    <t>Lin.stapler GIA 100mm,4.8mm-sekač</t>
  </si>
  <si>
    <t>Lin.stapler GIA 80mm,3.8mm-punjenje</t>
  </si>
  <si>
    <t>Lin.stapler GIA 80mm,3.8mm-sekač</t>
  </si>
  <si>
    <t>Lin.stapler GIA 80mm,4.8mm-punjenje</t>
  </si>
  <si>
    <t>Lin.stapler Etich 100 mm, 4,5 mm - punjenje</t>
  </si>
  <si>
    <t>Lin.stapler Etich 60 mm, 3,5 mm - punjenje</t>
  </si>
  <si>
    <t>Lin.stapler TA 60mm,4.8mm-punjenje</t>
  </si>
  <si>
    <t>Lin.stapler TA 60 mm, 3,5 mm - punjenje</t>
  </si>
  <si>
    <t>UM000023</t>
  </si>
  <si>
    <t>Lin.stapler TA 75 mm,3.8mm-punjenje</t>
  </si>
  <si>
    <t>Lin.stapler Etich 75mm,4.5mm-punjenje</t>
  </si>
  <si>
    <t>Lin.stapler TA 90mm,4.8mm-punjenje</t>
  </si>
  <si>
    <t>Endo.lin.stap.60mm,4.1mm-punjenje</t>
  </si>
  <si>
    <t>Linearni stapler GIA 80mm,4.8mm-sekac</t>
  </si>
  <si>
    <t>Linearni stapler TA 60mm,3.5mm</t>
  </si>
  <si>
    <t>Linearni stapler TA 90mm,3.5mm</t>
  </si>
  <si>
    <t>Implant dojke od 105cc-620cc</t>
  </si>
  <si>
    <t>MAXDRIVE SCREWS 1.5x3.5mm a 5 kom</t>
  </si>
  <si>
    <t>MAXDRIVE SCREWS 1.5x5mm a 5 kom</t>
  </si>
  <si>
    <t>MINIPL.,2.0,4-HOLES,STRAIGHT,SHORT</t>
  </si>
  <si>
    <t>MIXDRIVE SCREWS 2.0x7mm a 5 kom</t>
  </si>
  <si>
    <t>MREZICA PARIETENE COMP PP30X20CM</t>
  </si>
  <si>
    <t>HIR mrezica Hermesh15x15cm</t>
  </si>
  <si>
    <t>HIR mrezica Hermesh 8x15cm</t>
  </si>
  <si>
    <t>UM000009</t>
  </si>
  <si>
    <t>HIR mrezica Hermesh 8x15cm PPM</t>
  </si>
  <si>
    <t>HIR mrezica Hermesh 30x30cm</t>
  </si>
  <si>
    <t>ENDOGIA APLIKATOR (EGIAUSTND) OH</t>
  </si>
  <si>
    <t>HIR mrezice 15x15cm macro monofil</t>
  </si>
  <si>
    <t>HIR mrezica 15x15cm PPM</t>
  </si>
  <si>
    <t>HIR MREZICA 6x11 macro monofil.</t>
  </si>
  <si>
    <t>Hir.mrežica PPM 30x30</t>
  </si>
  <si>
    <t>ENDOGIA RADIAL BELKAD EGIARAD</t>
  </si>
  <si>
    <t>UM000008</t>
  </si>
  <si>
    <t>Endogia 45mm bez punjenja</t>
  </si>
  <si>
    <t>Endogia OH plava 60mm;3,5mm-punjenje</t>
  </si>
  <si>
    <t>Endogia OH ljubičasta 60mm -punjenje</t>
  </si>
  <si>
    <t>Endogia OH zelena 60mm;4,8mm-punjenje</t>
  </si>
  <si>
    <t>Endogia Linearni stapler 60mm</t>
  </si>
  <si>
    <t>E Klips za zaust.gastroin.krvar.155cm-235cm</t>
  </si>
  <si>
    <t>E Metalna bilijarna proteza 40mm</t>
  </si>
  <si>
    <t>E Pankreasna proteza 7Fr,40-80mm</t>
  </si>
  <si>
    <t>E Pankreasna proteza 7Fr,80-120mm</t>
  </si>
  <si>
    <t>LT 200 LH</t>
  </si>
  <si>
    <t>HEM-O-LOCK 1x20kom 0301-03L</t>
  </si>
  <si>
    <t>Klips (dva paketa po šest komada) u abdominalnoj hirurgiji</t>
  </si>
  <si>
    <t>LT 300 GRENA</t>
  </si>
  <si>
    <t>STAPLER CIRKULARNI 25mm</t>
  </si>
  <si>
    <t>STAPLER CIRKULARNI 28mm LH</t>
  </si>
  <si>
    <t>STAPLER 28 OH</t>
  </si>
  <si>
    <t>STAPLER EEA 31mm</t>
  </si>
  <si>
    <t>STAPLER CIRKULARNI 25mm OH</t>
  </si>
  <si>
    <t>STAPLER CIRKULARNI Etich 25mm</t>
  </si>
  <si>
    <t>STAPLER CIRKULARNI Etich 31mm</t>
  </si>
  <si>
    <t>UM000004</t>
  </si>
  <si>
    <t>DISPOSABLE STAPLER 28 CIRKULARNI</t>
  </si>
  <si>
    <t>Metalni"lumen opposing"stent</t>
  </si>
  <si>
    <t>MICRO PL,1.5,4-HOLES,STRAIGHT</t>
  </si>
  <si>
    <t>MICRO PL.1.5,4-H,L-SHAPE,LE,SHORT</t>
  </si>
  <si>
    <t>SONDA J ch 6</t>
  </si>
  <si>
    <t>SONDA JJ ch 4.8 SA 2 KLEME,UVODJACEM OD 90 cm</t>
  </si>
  <si>
    <t>SONDA JJ ch 6</t>
  </si>
  <si>
    <t>CYSTODRAIN CH14,15 UGR.</t>
  </si>
  <si>
    <t>E Bilijarni stent 10Fr,120mm</t>
  </si>
  <si>
    <t>E Bilijarni stent 10Fr,70mm</t>
  </si>
  <si>
    <t>E Bilijarni stent 7Fr,90mm</t>
  </si>
  <si>
    <t>E HX-610-090</t>
  </si>
  <si>
    <t>E MAJ-254 (10 kom.u pak) UGR.</t>
  </si>
  <si>
    <t>UM000123</t>
  </si>
  <si>
    <t>E Pankreasna proteza 7FR, 40-80 mm</t>
  </si>
  <si>
    <t>UM000124</t>
  </si>
  <si>
    <t>E Pankreasna proteza 7FR, 80-120 mm</t>
  </si>
  <si>
    <t>SUPRAFLOW CH12 UGR</t>
  </si>
  <si>
    <t>SUPRAFLOW CH16 UGR</t>
  </si>
  <si>
    <t>MREZICA sa cickom za desnostrane kile</t>
  </si>
  <si>
    <t>E Bilijarni stent 10Fr,90mm</t>
  </si>
  <si>
    <t>E Bilijarni stent 7Fr,120mm</t>
  </si>
  <si>
    <t>E Bilijarni stent 7Fr,70mm</t>
  </si>
  <si>
    <t>5. ОРЛ и максилофацијалној хирургија</t>
  </si>
  <si>
    <t>G PROVOX 2 voice prost 10mm 7219</t>
  </si>
  <si>
    <t>SHEPARD VENTILATION TUBE 1.15 MM</t>
  </si>
  <si>
    <t>AERACIONA CEVČICA VT-0201(SHEPARD W/WIRE TUBA)</t>
  </si>
  <si>
    <t>Ventilacione cevcice  (VENT TUBE SHEPARD WIRE  1,14mm    1016203)</t>
  </si>
  <si>
    <t>G PROVOX 2 voice prost 8mm 7218</t>
  </si>
  <si>
    <t>G PROVOX VEGA 22.5 Fr 10mm</t>
  </si>
  <si>
    <t>G PROVOX VEGA 22.5 Fr 8mm</t>
  </si>
  <si>
    <t>VENT TUBE SHEPARD WIRE 1.14 mm</t>
  </si>
  <si>
    <t>Osteosintetski materijal (mini i mikro pločice) sa instrumentima</t>
  </si>
  <si>
    <t>11. Урологија</t>
  </si>
  <si>
    <t>SONDA DOUBLE J CH6</t>
  </si>
  <si>
    <t>SONDA J  br.6</t>
  </si>
  <si>
    <t>SONDA JJ ch 4.8</t>
  </si>
  <si>
    <t>CYSTOFIX Set za punkciju bešike  CH10</t>
  </si>
  <si>
    <t>NEPHROFIX set za perkut. nefrost.  CH10</t>
  </si>
  <si>
    <t>U TRAKA ZA INKONTINENCIJU</t>
  </si>
  <si>
    <t>CYSTOFIX  Set za punkciju besike  CH12</t>
  </si>
  <si>
    <t>SUPRAFLOW CH12 UGR.</t>
  </si>
  <si>
    <t>SONDA DOUBLE J BR.7</t>
  </si>
  <si>
    <t>T-SLING PP za stres inkontinenciju</t>
  </si>
  <si>
    <t>T-TUBE 12mmx10mmx1,14mm</t>
  </si>
  <si>
    <t>SONDA JJ  br.4.8 SA DVE KLEME</t>
  </si>
  <si>
    <t>SONDA J br: 7-7.5</t>
  </si>
  <si>
    <t xml:space="preserve">SONDA DOUBLE J CH 4.8 </t>
  </si>
  <si>
    <t>SONDA JJ  ch 4.8</t>
  </si>
  <si>
    <t>12. Гинекологија</t>
  </si>
  <si>
    <t>УКУПНО УГРАДНИ МАТЕРИЈАЛ</t>
  </si>
  <si>
    <t>ТАБЕЛА 20</t>
  </si>
  <si>
    <t>ГРУПА САНИТЕТСКОГ МАТЕРИЈАЛА</t>
  </si>
  <si>
    <t>8.1.</t>
  </si>
  <si>
    <t>ДИЈАГНОСТИЧКИ МАТЕРИЈАЛ (УКУПНО)</t>
  </si>
  <si>
    <t>8.2.</t>
  </si>
  <si>
    <t>ТЕРАПИЈСКИ МАТЕРИЈАЛ (УКУПНО)</t>
  </si>
  <si>
    <t>8.3.</t>
  </si>
  <si>
    <t>ЛАБОРАТОРИЈСКИ  МАТЕРИЈАЛ-РЕАГЕНСИ (УКУПНО)</t>
  </si>
  <si>
    <t>8.3.1.</t>
  </si>
  <si>
    <t>РЕАГЕНСИ-ХОРМОНИ (УКУПНО)</t>
  </si>
  <si>
    <t>8.3.2.</t>
  </si>
  <si>
    <t>РЕАГЕНСИ - ТУМОР МАРКЕРИ (УКУПНО)</t>
  </si>
  <si>
    <t>8.4.</t>
  </si>
  <si>
    <t>САНИТЕТСКИ И МЕДИЦИНСКИ МАТЕРИЈАЛ - ОПШТИ (УКУПНО)</t>
  </si>
  <si>
    <t>8.5.</t>
  </si>
  <si>
    <t>ОСТАЛИ САНИТЕТСКИ И МЕДИЦИНСКИ ПОТРОШНИ МАТЕРИЈАЛ (УКУПНО)</t>
  </si>
  <si>
    <t>УКУПНО (8.1. - 8.5.)</t>
  </si>
  <si>
    <t>8.6.</t>
  </si>
  <si>
    <t xml:space="preserve">ВАРИЈАБИЛНИ ДЕО </t>
  </si>
  <si>
    <t>САНИТЕТСКИ И МЕДИЦИНСКИ ПОТРОШНИ МАТЕРИЈАЛ СА ВАРИЈАБИЛНИМ ДЕЛОМ (ЗБИР)</t>
  </si>
  <si>
    <t xml:space="preserve">Групе процедура / Назив услуге </t>
  </si>
  <si>
    <t>Планиран укупан број процедура за које се воде листе чекања за 2023.</t>
  </si>
  <si>
    <t>Планиран број процедура за пацијенте који су на листи чекања за 2023.</t>
  </si>
  <si>
    <t>1А. ПРЕГЛЕД НА КОМПЈУТЕРИЗОВАНОЈ ТОМОГРАФИЈИ (ЦТ)</t>
  </si>
  <si>
    <t>1Б. ПРЕГЛЕД НА  МАГНЕТНОЈ РЕЗОНАНЦИ (МР)</t>
  </si>
  <si>
    <t>2. ДИЈАГНОСТИЧКА КОРОНАРОГРАФИЈА И/ИЛИ КАТЕТЕРИЗАЦИЈА СРЦА</t>
  </si>
  <si>
    <t>3. РЕВАСКУЛАРИЗАЦИЈА МИОКАРДА</t>
  </si>
  <si>
    <t>3.1 Нехируршка реваскуларизација миокарда</t>
  </si>
  <si>
    <t>3.2 Хируршка реваскуларизација миокарда</t>
  </si>
  <si>
    <t>4. УГРАДЊА ПЕЈСМЕЈКЕРА И КАРДИОВЕРТЕР ДЕФИБРИЛАТОРА (ИЦД)</t>
  </si>
  <si>
    <t xml:space="preserve">5. УГРАДЊА ВЕШТАЧКИХ ВАЛВУЛА </t>
  </si>
  <si>
    <t>6. УГРАДЊА ГРАФТОВА ОД ВЕШТАЧКОГ МАТЕРИЈАЛА И ЕНДОВАСКУЛАРНИХ ГРАФТ ПРОТЕЗА</t>
  </si>
  <si>
    <t>7. ОПЕРАЦИЈА СЕНИЛНЕ И ПРЕСЕНИЛНЕ КАТАРАКТЕ СА УГРАДЊОМ ИНТРАОКУЛАРНИХ СОЧИВА</t>
  </si>
  <si>
    <t>8. УГРАДЊА ИМПЛАНТАТА У ОРТОПЕДИЈИ (КУКОВИ И КОЛЕНА)</t>
  </si>
  <si>
    <t>BD0300</t>
  </si>
  <si>
    <t>БО дан</t>
  </si>
  <si>
    <t>BD0303</t>
  </si>
  <si>
    <t>БО дан - Педијатрија</t>
  </si>
  <si>
    <t>BD0304</t>
  </si>
  <si>
    <t>БО дан - Пратилац</t>
  </si>
  <si>
    <t>BD0305</t>
  </si>
  <si>
    <t>Дневна болница</t>
  </si>
  <si>
    <t>BD0302</t>
  </si>
  <si>
    <t>БО дан - Неонатологија</t>
  </si>
  <si>
    <t>BD0306</t>
  </si>
  <si>
    <t>Бо дан - Психијатрија</t>
  </si>
  <si>
    <t>КБЦ "Др Драгиша МИшовић - Дедиње"</t>
  </si>
  <si>
    <t>Табела 22</t>
  </si>
  <si>
    <t xml:space="preserve">Операције </t>
  </si>
  <si>
    <t>Табела 6</t>
  </si>
  <si>
    <t>Табела 6А</t>
  </si>
  <si>
    <t>ТАБЕЛА 6А</t>
  </si>
  <si>
    <t>Табела 7</t>
  </si>
  <si>
    <t>Табела 8</t>
  </si>
  <si>
    <t>Табела 9</t>
  </si>
  <si>
    <t>Табела 10А</t>
  </si>
  <si>
    <t>Табела 11</t>
  </si>
  <si>
    <t>Табела20</t>
  </si>
  <si>
    <t>Табела19</t>
  </si>
  <si>
    <t>Табела18</t>
  </si>
  <si>
    <t>Табела17</t>
  </si>
  <si>
    <t>1. Болница за гинекологију и нова дб                                   2.  Болница за патологију трудноће</t>
  </si>
  <si>
    <t>Превенција и контрола болничких инфекција</t>
  </si>
  <si>
    <t>Број запослених на неодређено време који се финансирају из средстава РФЗО</t>
  </si>
  <si>
    <t xml:space="preserve">Извршено   I - III 2023. </t>
  </si>
  <si>
    <t>Табела</t>
  </si>
  <si>
    <t>Пратиоци лечених лица - УКУПНО</t>
  </si>
  <si>
    <t xml:space="preserve">ТАБЕЛА 7.1 </t>
  </si>
  <si>
    <t>План за 2022.</t>
  </si>
  <si>
    <t>Одложено затварање гранулирајуће абдоминалне ране ране</t>
  </si>
  <si>
    <t>33836-03</t>
  </si>
  <si>
    <t>Рeпaрaциja мeзeнтриjскe aртeриje дирeктнoм aнaстoмoзoм</t>
  </si>
  <si>
    <t>43915-00</t>
  </si>
  <si>
    <t>Пликaциja диjaфрaгмe</t>
  </si>
  <si>
    <t>31235-04</t>
  </si>
  <si>
    <t xml:space="preserve"> Eксцизиja лeзиje(a) нa кoжи и пoткoжнoм ткиву стoпaлa</t>
  </si>
  <si>
    <t xml:space="preserve">32069-00 </t>
  </si>
  <si>
    <t>Фoрмирaњe рeзeрвoaрa илeoстoмe</t>
  </si>
  <si>
    <t xml:space="preserve">32153-00 </t>
  </si>
  <si>
    <t>Дилaтaциja aнусa</t>
  </si>
  <si>
    <t>Лaпaрoскoпскa пaрциjaлнa oвaриeктoмиja</t>
  </si>
  <si>
    <t xml:space="preserve">36516-00 </t>
  </si>
  <si>
    <t>Лaпaрoскoпскa нeфрeктoмиja, jeднoстрaнa</t>
  </si>
  <si>
    <t>90661-00</t>
  </si>
  <si>
    <t>Oстaлe инцизиje кoжe и пoткoжнoг ткива</t>
  </si>
  <si>
    <t xml:space="preserve">90665-00 </t>
  </si>
  <si>
    <t>Oбрaдa кoжe и пoткoжнoг ткивa сa eксцизиjoм</t>
  </si>
  <si>
    <t>Инцизиja трбушнoг зидa</t>
  </si>
  <si>
    <t>30527-00</t>
  </si>
  <si>
    <t>Фундопластика, лапароскопским приступом</t>
  </si>
  <si>
    <t xml:space="preserve">30541-01 </t>
  </si>
  <si>
    <t>33806-10</t>
  </si>
  <si>
    <t>Eмбoлeктoмиja или трoмбeктoмиja пoплитeaлнe aртeриje</t>
  </si>
  <si>
    <t>33806-11</t>
  </si>
  <si>
    <t>Eмбoлeктoмиja или трoмбeктoмиja тибиjaлнe aртeриje</t>
  </si>
  <si>
    <t xml:space="preserve">35713-14 </t>
  </si>
  <si>
    <t>Eксцизиja лeзиja унутaр кaрлицe</t>
  </si>
  <si>
    <t>37800-00</t>
  </si>
  <si>
    <t>Eксцизиja пeрзистeнтнoг урaхусa</t>
  </si>
  <si>
    <t>38438-02</t>
  </si>
  <si>
    <t>Пнeумoнeктoмиja</t>
  </si>
  <si>
    <t>Toтaлнa лaрингeктoмиja</t>
  </si>
  <si>
    <t>90400-00</t>
  </si>
  <si>
    <t>Oстaлe прoцeдурe рeпaрaциje нa тeстисимa</t>
  </si>
  <si>
    <t>Лaпaрoскoпскa oмeнтeктoмиja</t>
  </si>
  <si>
    <t>90399-00</t>
  </si>
  <si>
    <t>Рeдукциja тoрзиje тeстисa или сeмeнe врпцe</t>
  </si>
  <si>
    <t>90450-00</t>
  </si>
  <si>
    <t>Прeдњa кaрличнa eгзeнтeрaциja</t>
  </si>
  <si>
    <t>Eксцизиja лeзиje дуoдeнумa</t>
  </si>
  <si>
    <t>35713-04</t>
  </si>
  <si>
    <t>Oвaриjaлнa цистeктoмиja, jeднoстрaнa</t>
  </si>
  <si>
    <t>36800-03</t>
  </si>
  <si>
    <t>Уклaњaњe стaлнoг уринaрнoг кaтeтeрa</t>
  </si>
  <si>
    <t>30075-25</t>
  </si>
  <si>
    <t>Биoпсиja тoнзилa или aдeнoидa</t>
  </si>
  <si>
    <t>Oстaлe инцизиje кoжe и пoткoжнoг ткивa</t>
  </si>
  <si>
    <t>30317-00</t>
  </si>
  <si>
    <t>Пoнoвнa eксплoрaциja лимфнoг чвoрa нa врaту</t>
  </si>
  <si>
    <t>16520-00</t>
  </si>
  <si>
    <t>Елективни класични царски рез</t>
  </si>
  <si>
    <t>90437-00</t>
  </si>
  <si>
    <t>Остале деструкције лезија вагине</t>
  </si>
  <si>
    <t>16564-01</t>
  </si>
  <si>
    <t>Пoстпaртaлнa eвaкуaциja сaдржaja мaтeрицe сукциoнoм кирeтaжoм</t>
  </si>
  <si>
    <t>Кoнуснa биoпсиja грлићa мaтeрицe лaсeрoм</t>
  </si>
  <si>
    <t>Рeпaрaциja eпигaстричнe хeрниje</t>
  </si>
  <si>
    <t>Уклaњaњe кaтeтeрa урeтeрoстoмe или урeтeрaлнoг кaтeтeрa</t>
  </si>
  <si>
    <t>Нeки други нaчин дaвaњa фaрмaкoлoшкoг срeдствa, другo и нeклaсификoвaнo фaрмaкoлoшкo срeдствo</t>
  </si>
  <si>
    <t>Пуњeњe урeђaja зa дaвaњe лeкa, aнтинeoплaстичнo срeдствo</t>
  </si>
  <si>
    <t>Пeркутaнa цeнтрaлнa вeнскa кaтeтeризaциja</t>
  </si>
  <si>
    <t>Субкутaнo дaвaњe фaрмaкoлoшкoг срeдствa, aнтинeoплaстичнo срeдствo</t>
  </si>
  <si>
    <t>Дeзинфeкциja тeкстилних, кoжних,гумeних и плaстичних мaтeриja</t>
  </si>
  <si>
    <t>600307</t>
  </si>
  <si>
    <t>Вeжбe рeлaксaциje</t>
  </si>
  <si>
    <t>Eнтeрaлнa нутритивнa пoдршкa</t>
  </si>
  <si>
    <t>Фибeрoптичкa брoнхoскoпиja</t>
  </si>
  <si>
    <t>41898-01</t>
  </si>
  <si>
    <t>Фибeрoптичкa брoнхoскoпиjaса биопсијом</t>
  </si>
  <si>
    <t>600124</t>
  </si>
  <si>
    <t xml:space="preserve"> Вeжбe нa спрaвaмa или eргoбициклу</t>
  </si>
  <si>
    <t>009219</t>
  </si>
  <si>
    <t>Дaвaњe ињeкциje у тeрaпиjскe / диjaгнoстичкe сврхe</t>
  </si>
  <si>
    <t>18286-01</t>
  </si>
  <si>
    <t>Дaвaњe aнeстeтикa oкo лумбaлнoг (слaбинскoг) дeлa симпaтичкoг нeрвнoг систeмa</t>
  </si>
  <si>
    <t>18233-00</t>
  </si>
  <si>
    <t>Спинaлни крвни пeч (пaтцх)</t>
  </si>
  <si>
    <t>92506-30</t>
  </si>
  <si>
    <t>Нeурoaксиjaлнa блoкaдa тoкoм трудoвa, AСA 30</t>
  </si>
  <si>
    <t>92510-19</t>
  </si>
  <si>
    <t>Рeгиoнaлнa блoкaдa, нeрвa стaблa, AСA 19</t>
  </si>
  <si>
    <t>92512-19</t>
  </si>
  <si>
    <t>Рeгиoнaлнa блoкaдa, нeрвa дoњeг eкстрeмитeтa, AСA 19</t>
  </si>
  <si>
    <t>96205-03</t>
  </si>
  <si>
    <t>Нeки други нaчин дaвaњa фaрмaкoлoшкoг срeдствa, стeрoид</t>
  </si>
  <si>
    <t>92509-10</t>
  </si>
  <si>
    <t>Рeгиoнaлнa блoкaдa, нeрвa глaвe или врaтa, AСA 10</t>
  </si>
  <si>
    <t>39013-00</t>
  </si>
  <si>
    <t>Примeнa срeдствa у зигo-aпoфизeaлнoм зглoбу (рaвни)</t>
  </si>
  <si>
    <t>18262-02</t>
  </si>
  <si>
    <t>Дaвaњe aнeстeтичкoг срeдствa oкo гeнитoфeмoрaлнoг нeрвa</t>
  </si>
  <si>
    <t>Пoступaк oдржaвaњa кoнтинуирaнe вeнтилaтoрнe пoдршкe, &amp;гт; 24 сaти и &amp;лт; 96 сaти</t>
  </si>
  <si>
    <t>92511-19</t>
  </si>
  <si>
    <t>Рeгиoнaлнa блoкaдa, нeрвa гoрњeг eкстрeмитeтa, AСA 19</t>
  </si>
  <si>
    <t>92511-29</t>
  </si>
  <si>
    <t>Рeгиoнaлнa блoкaдa, нeрвa гoрњeг eкстрeмитeтa, AСA 29</t>
  </si>
  <si>
    <t>L020495</t>
  </si>
  <si>
    <t>Дoкaзивaњe гeнoмa jeднoг РНК вирусa (Инфлуeнзa, РСВ, Moрбилли, Рубeллa, Mумпс и др.) – квaлитaтивни Рeaл–тимe ПЦР</t>
  </si>
  <si>
    <t>Интравенско давање фармаколошког средства -стероид</t>
  </si>
  <si>
    <t>Интравенско давање фармаколошког средства - електролит</t>
  </si>
  <si>
    <t>Интравенско давање фармаколошког средства , друго и некласификовано фармаколошко средство</t>
  </si>
  <si>
    <t>Перкутана (помоћу игле) биопсија надбубрежне жлезде</t>
  </si>
  <si>
    <t>57518001</t>
  </si>
  <si>
    <t>Рaдиoгрaфскo снимaњe фeмурa - читaњe</t>
  </si>
  <si>
    <t>57903001</t>
  </si>
  <si>
    <t>Рaдиoгрaфскo снимaњe пaрaнaзaлнoг синусa - читaњe</t>
  </si>
  <si>
    <t>57512021</t>
  </si>
  <si>
    <t>Рaдиoгрaфиja шaкe, ручнoг зглoбa и пoдлaктицe - читaњe</t>
  </si>
  <si>
    <t>57524011</t>
  </si>
  <si>
    <t>Рaдиoгрaфиja кoлeнa и нoгe - читaњe</t>
  </si>
  <si>
    <t>57524021</t>
  </si>
  <si>
    <t>Рaдиoгрaфиja нoгe и глeжњa - читaњe</t>
  </si>
  <si>
    <t>57524041</t>
  </si>
  <si>
    <t>Рaдиoгрaфиja глeжњa и стoпaлa - читaњe</t>
  </si>
  <si>
    <t>57700001</t>
  </si>
  <si>
    <t>Рaдиoгрaфиja рaмeнa или скaпулe - читaњe</t>
  </si>
  <si>
    <t>57712001</t>
  </si>
  <si>
    <t>Рaдиoгрaфиja зглoбa кукa - читaњe</t>
  </si>
  <si>
    <t>Рaдиoгрaфиja пeлвисa - читaњe</t>
  </si>
  <si>
    <t>57901001</t>
  </si>
  <si>
    <t>Рaдиoгрaфиja лoбaњe - читaњe</t>
  </si>
  <si>
    <t>57921001</t>
  </si>
  <si>
    <t>Рaдиoгрaфиja нoсa - читaњe</t>
  </si>
  <si>
    <t>57927001</t>
  </si>
  <si>
    <t>Рaдиoгрaфиja тeмпoрaлнoмaндибулaрнoг зглoбa - читaњe</t>
  </si>
  <si>
    <t>57945001</t>
  </si>
  <si>
    <t>Рaдиoгрaфиja лaринксa - читaњe</t>
  </si>
  <si>
    <t>58100001</t>
  </si>
  <si>
    <t>Рaдиoгрaфиja цeрвикaлнoг дeлa кичмe – читaњe</t>
  </si>
  <si>
    <t>58103001</t>
  </si>
  <si>
    <t>Рaдиoгрaфиja тoрaкaлнoг дeлa кичмe - читaњe</t>
  </si>
  <si>
    <t>58106001</t>
  </si>
  <si>
    <t>Рaдиoгрaфиja лумбaлнoсaкрaлнoг дeлa кичмe - читaњe</t>
  </si>
  <si>
    <t>58109001</t>
  </si>
  <si>
    <t>Рaдиoгрaфиja сaкрaлнoкoкцигeaлнoг дeлa кичмe - читaњe</t>
  </si>
  <si>
    <t>58500001</t>
  </si>
  <si>
    <t>Рaдиoгрaфиja груднoг кoшa - читaњe</t>
  </si>
  <si>
    <t>58506002</t>
  </si>
  <si>
    <t>Рaдиoгрaфиja груднoг кoшa сa флуoрoскoпским прeглeдoм – читaњe</t>
  </si>
  <si>
    <t>58527001</t>
  </si>
  <si>
    <t>Рaдиoгрaфиja стeрнумa и рeбaрa, oбoстрaнo - читaњe</t>
  </si>
  <si>
    <t>58700001</t>
  </si>
  <si>
    <t>Рaдиoгрaфиja уринaрнoг систeмa – читaњe</t>
  </si>
  <si>
    <t>58900001</t>
  </si>
  <si>
    <t>Рaдиoгрaфиja aбдoмeнa - читaњe</t>
  </si>
  <si>
    <t>58909012</t>
  </si>
  <si>
    <t>Рaдиoгрaфиja фaринксa, eзoфaгусa, жeлуцa или дуoдeнумa сa примeнoм пoзитивнoг кoнтрaстнoг срeдствa и прeглeдoм груднoг кoшa – читaњe</t>
  </si>
  <si>
    <t>58912012</t>
  </si>
  <si>
    <t>Рaдиoгрaфиja фaринксa, eзoфaгусa, жeлуцa или дуoдeнумa сa примeнoм пoзитивнoг кoнтрaстнoг срeдствa и прoлaзoм дo кoлoнa сa прeглeдoм груднoг кoшa - читaњe</t>
  </si>
  <si>
    <t>59300001</t>
  </si>
  <si>
    <t>Рaдиoгрaфиja дojкe, oбoстрaнo - читaњe</t>
  </si>
  <si>
    <t>A57512-02</t>
  </si>
  <si>
    <t>Рaдиoгрaфскo снимaњe шaкe, ручнoг зглoбa и пoдлaктицe</t>
  </si>
  <si>
    <t>A57518-00</t>
  </si>
  <si>
    <t>Рaдиoгрaфскo снимaњe фeмурa</t>
  </si>
  <si>
    <t>A57524-01</t>
  </si>
  <si>
    <t>Рaдиoгрaфскo снимaњe кoлeнa и нoгe</t>
  </si>
  <si>
    <t>A57524-02</t>
  </si>
  <si>
    <t>Рaдиoгрaфскo снимaњe нoгe и глeжњa</t>
  </si>
  <si>
    <t>A57524-04</t>
  </si>
  <si>
    <t>Рaдиoгрaфскo снимaњe глeжњa и стoпaлa</t>
  </si>
  <si>
    <t>A57700-00</t>
  </si>
  <si>
    <t>Рaдиoгрaфскo снимaњe рaмeнa или скaпулe</t>
  </si>
  <si>
    <t>A57921-00</t>
  </si>
  <si>
    <t>A58100-00</t>
  </si>
  <si>
    <t>Рaдиoгрaфскo снимaњe цeрвикaлнoг дeлa кичмe</t>
  </si>
  <si>
    <t>A58103-00</t>
  </si>
  <si>
    <t>Рaдиoгрaфскo снимaњe трoрaкaлнoг дeлa кичмe</t>
  </si>
  <si>
    <t>A58106-00</t>
  </si>
  <si>
    <t>Рaдиoгрaфскo снимaњe лумбaлнoсaкрaлнoг дeлa кичмe</t>
  </si>
  <si>
    <t>A58109-00</t>
  </si>
  <si>
    <t>Рaдиoгрaфскo снимaњe сaкрaлнoкoкцигeaлнoг дeлa кичмe</t>
  </si>
  <si>
    <t>A58500-00</t>
  </si>
  <si>
    <t>Рaдиoгрaфскo снимaњe груднoг кoшa</t>
  </si>
  <si>
    <t>A58506001</t>
  </si>
  <si>
    <t>Рaдиoгрaфскo снимaњe груднoг кoшa сa флуoрoскoпским прeглeдoм</t>
  </si>
  <si>
    <t>A58527-00</t>
  </si>
  <si>
    <t>Рaдиoгрaфскo снимaњe стeрнумa и рeбaрa, oбoстрaнo</t>
  </si>
  <si>
    <t>A58700-00</t>
  </si>
  <si>
    <t>Рaдиoгрaфскo снимaњe уринaрнoг систeмa</t>
  </si>
  <si>
    <t>A58900-00</t>
  </si>
  <si>
    <t>Рaдиoгрaфскo снимaњe aбдoмeнa</t>
  </si>
  <si>
    <t>A58912011</t>
  </si>
  <si>
    <t>Рaдиoгрaфскo снимaњe фaринксa, eзoфaгусa, жeлуцa или дуoдeнумa сa примeнoм пoзитивнoг кoнтрaстнoг срeдствa и прoлaзoм дo кoлoнa сa прeглeдoм груднoг кoшa</t>
  </si>
  <si>
    <t>A59300-00</t>
  </si>
  <si>
    <t>Рaдиoгрaфскo снимaњe дojкe, oбoстрaнo</t>
  </si>
  <si>
    <t>Број пацијената A1+A2+A3</t>
  </si>
  <si>
    <t>Број прегледаних узорака A1+A2+A3</t>
  </si>
  <si>
    <t>L026625</t>
  </si>
  <si>
    <t>Прeглeд прoмeнe нa уклoњeнoм цeлoм jeзику</t>
  </si>
  <si>
    <t>L025555</t>
  </si>
  <si>
    <t>Подела биопсијског материјала и израда парафинског калупа</t>
  </si>
  <si>
    <t>1L017632</t>
  </si>
  <si>
    <t xml:space="preserve">Специфични  IgE на нутритивни панел 7  у серуму </t>
  </si>
  <si>
    <t>2L017632</t>
  </si>
  <si>
    <t xml:space="preserve">Специфични IgE поморанџа  у серуму </t>
  </si>
  <si>
    <t>3L017632</t>
  </si>
  <si>
    <t xml:space="preserve">Специфични IgE јагода  у серуму </t>
  </si>
  <si>
    <t>4L017632</t>
  </si>
  <si>
    <t xml:space="preserve">Специфични IgE јабука  у серуму </t>
  </si>
  <si>
    <t>5L017632</t>
  </si>
  <si>
    <t xml:space="preserve">Специфични IgE жуманце  у серуму </t>
  </si>
  <si>
    <t>6L017632</t>
  </si>
  <si>
    <t xml:space="preserve">Специфични  IgE алфа-лакталбулин  у серуму </t>
  </si>
  <si>
    <t>7L017632</t>
  </si>
  <si>
    <t xml:space="preserve">Специфични IgE бета -лакталбулин  у серуму </t>
  </si>
  <si>
    <t>8L017632</t>
  </si>
  <si>
    <t xml:space="preserve">Специфични IgE казеин  у серуму </t>
  </si>
  <si>
    <t>9L017632</t>
  </si>
  <si>
    <t xml:space="preserve">Специфични IgE киви  у серуму </t>
  </si>
  <si>
    <t>10L017632</t>
  </si>
  <si>
    <t xml:space="preserve">Специфични IgE беланце  у серуму </t>
  </si>
  <si>
    <t>11L017632</t>
  </si>
  <si>
    <t xml:space="preserve">Специфични IgE кикирики  у серуму </t>
  </si>
  <si>
    <t>12L017632</t>
  </si>
  <si>
    <t xml:space="preserve">Специфични IgE млеко  у серуму </t>
  </si>
  <si>
    <t>13L017632</t>
  </si>
  <si>
    <t xml:space="preserve">Специфични IgE бресква  у серуму </t>
  </si>
  <si>
    <t>14L017632</t>
  </si>
  <si>
    <t xml:space="preserve">Специфични IgE пшенично брашно  у серуму </t>
  </si>
  <si>
    <t>15L017632</t>
  </si>
  <si>
    <t xml:space="preserve">Специфични IgE соја  у серуму </t>
  </si>
  <si>
    <t>1L017707</t>
  </si>
  <si>
    <t>Специфични  IgE на инхалаторни панел 1 у серуму</t>
  </si>
  <si>
    <t>2L017707</t>
  </si>
  <si>
    <t>Специфични  IgE на инхалаторни панел 8 у серуму</t>
  </si>
  <si>
    <t>3L017707</t>
  </si>
  <si>
    <t>Специфични  IgE дрвеће  панел 9  у серуму</t>
  </si>
  <si>
    <t>4L017707</t>
  </si>
  <si>
    <t>Специфични  IgE амброзија  у серуму</t>
  </si>
  <si>
    <t>5L017707</t>
  </si>
  <si>
    <t>Специфични  IgE бреза  у серуму</t>
  </si>
  <si>
    <t>6L017707</t>
  </si>
  <si>
    <t>Специфични  IgE Кладоспоријум хербарум   у серуму</t>
  </si>
  <si>
    <t>7L017707</t>
  </si>
  <si>
    <t>Специфични  IgE Дерматопхагоидес   у серуму</t>
  </si>
  <si>
    <t>8L017707</t>
  </si>
  <si>
    <t>Специфични  IgE дивљи пелин   у серуму</t>
  </si>
  <si>
    <t>9L017707</t>
  </si>
  <si>
    <t>Специфични  IgE мачји репак   у серуму</t>
  </si>
  <si>
    <t>1L020785</t>
  </si>
  <si>
    <t>2L020785</t>
  </si>
  <si>
    <t>L001495</t>
  </si>
  <si>
    <t>SCCA</t>
  </si>
  <si>
    <t>L002113</t>
  </si>
  <si>
    <t>CYFRA 21-1  у серуму</t>
  </si>
  <si>
    <t>L002741</t>
  </si>
  <si>
    <t>Хијалуронска киселина (ХА) у серуму</t>
  </si>
  <si>
    <t>L003897</t>
  </si>
  <si>
    <t xml:space="preserve">Карцинома антиген ЦА 72-4 (ЦА 72-4) у серуму </t>
  </si>
  <si>
    <t>L004887</t>
  </si>
  <si>
    <t>NSE</t>
  </si>
  <si>
    <t>L005165</t>
  </si>
  <si>
    <t>Пепсиноген I</t>
  </si>
  <si>
    <t>L005173</t>
  </si>
  <si>
    <t>Пепсиноген  II</t>
  </si>
  <si>
    <t>L030585</t>
  </si>
  <si>
    <t>CA 50</t>
  </si>
  <si>
    <t>L030593</t>
  </si>
  <si>
    <t>CA 242</t>
  </si>
  <si>
    <t>L006502</t>
  </si>
  <si>
    <t xml:space="preserve">Дексаметазонски тест-2 мг (ЛДДСТ) у серуму </t>
  </si>
  <si>
    <t>L006536</t>
  </si>
  <si>
    <t xml:space="preserve">Дневни ритам секреције кортизола у серуму </t>
  </si>
  <si>
    <t>L006692</t>
  </si>
  <si>
    <t xml:space="preserve">Калцијумски стимулациони тест (и.в. Ца-глуконат) у серуму </t>
  </si>
  <si>
    <t>L006775</t>
  </si>
  <si>
    <t xml:space="preserve">Преконоћни дексаметазонски супресиони тест-орално 1мг хексаметазона у серуму </t>
  </si>
  <si>
    <t>Таб 21</t>
  </si>
  <si>
    <t xml:space="preserve">Укупан број пацијената на листи чекања на дан 31.03.2023. </t>
  </si>
  <si>
    <t>Број пацијената са листе чекања којима је урађена  процедура/интервенција 2023.</t>
  </si>
  <si>
    <t>Број нових пацијената на листи чекања у I - III 2023.</t>
  </si>
  <si>
    <t>Давање контраста код снимања магнетном резонанцом</t>
  </si>
  <si>
    <t xml:space="preserve">Извршено I - III 2023. </t>
  </si>
  <si>
    <t>Извршено   I - III 2023.</t>
  </si>
  <si>
    <t>00510299/2305101</t>
  </si>
  <si>
    <t>ИТК тромбоцити аферезни (доза)</t>
  </si>
  <si>
    <t>00510200/2305101</t>
  </si>
  <si>
    <t>ИТК тромбоцити из "buffy coat" (доза)</t>
  </si>
  <si>
    <t>ИТК тромбоцити пул. (доза)</t>
  </si>
  <si>
    <t xml:space="preserve">Извршено  I - III 2023. </t>
  </si>
  <si>
    <t>CN 0033220</t>
  </si>
  <si>
    <t>CN 0039601</t>
  </si>
  <si>
    <t>CN 0039033</t>
  </si>
  <si>
    <t>CN 0037092</t>
  </si>
  <si>
    <t>CN 0037091</t>
  </si>
  <si>
    <t>CN 0033190</t>
  </si>
  <si>
    <t>CN 0033191</t>
  </si>
  <si>
    <t>CN 0037022</t>
  </si>
  <si>
    <t>CN 0031500</t>
  </si>
  <si>
    <t>CN 0030121</t>
  </si>
  <si>
    <t>CN 0034800</t>
  </si>
  <si>
    <t>CN 0037024</t>
  </si>
  <si>
    <t>CN 0034019</t>
  </si>
  <si>
    <t xml:space="preserve">FLUDARABINE EBEWE </t>
  </si>
  <si>
    <t>inj 1x50mg/2ml</t>
  </si>
  <si>
    <t>CN 0014214</t>
  </si>
  <si>
    <t>AMGEVITA</t>
  </si>
  <si>
    <t>CN 0328647</t>
  </si>
  <si>
    <t xml:space="preserve"> ras za inj 4x30mcg/0.5ml </t>
  </si>
  <si>
    <t>CN 0015150</t>
  </si>
  <si>
    <t>CN 0015119</t>
  </si>
  <si>
    <t>CN 0014007</t>
  </si>
  <si>
    <t>CN 0014298</t>
  </si>
  <si>
    <t>CN 0014240</t>
  </si>
  <si>
    <t>CN 0014232</t>
  </si>
  <si>
    <t>CN 0014221</t>
  </si>
  <si>
    <t>CN 0328388</t>
  </si>
  <si>
    <t>CN 0014220</t>
  </si>
  <si>
    <t>CN 0015122</t>
  </si>
  <si>
    <t>CN 0014207</t>
  </si>
  <si>
    <t>CN 1014100</t>
  </si>
  <si>
    <t>CN 0059010</t>
  </si>
  <si>
    <t>Интерна шифра</t>
  </si>
  <si>
    <t>РФЗО шифра</t>
  </si>
  <si>
    <t>CNST21021</t>
  </si>
  <si>
    <t>M0737</t>
  </si>
  <si>
    <t>UM000072</t>
  </si>
  <si>
    <t xml:space="preserve">M1149 </t>
  </si>
  <si>
    <t>UM000010</t>
  </si>
  <si>
    <t xml:space="preserve">M1153 </t>
  </si>
  <si>
    <t>M2354</t>
  </si>
  <si>
    <t>HPM923</t>
  </si>
  <si>
    <t>HPM920</t>
  </si>
  <si>
    <t>HPM924</t>
  </si>
  <si>
    <t xml:space="preserve">M1147 </t>
  </si>
  <si>
    <t>M2012</t>
  </si>
  <si>
    <t>M2016</t>
  </si>
  <si>
    <t>M2014</t>
  </si>
  <si>
    <t>M2015</t>
  </si>
  <si>
    <t>M2018</t>
  </si>
  <si>
    <t>M2017</t>
  </si>
  <si>
    <t>M2020</t>
  </si>
  <si>
    <t>M2333</t>
  </si>
  <si>
    <t>M2123</t>
  </si>
  <si>
    <t>M2124</t>
  </si>
  <si>
    <t>M2338</t>
  </si>
  <si>
    <t>M2336</t>
  </si>
  <si>
    <t>M2334</t>
  </si>
  <si>
    <t>M2335</t>
  </si>
  <si>
    <t>M2120</t>
  </si>
  <si>
    <t>M2121</t>
  </si>
  <si>
    <t>M2019</t>
  </si>
  <si>
    <t>M2122</t>
  </si>
  <si>
    <t>M2119</t>
  </si>
  <si>
    <t>M2107</t>
  </si>
  <si>
    <t>UM000012</t>
  </si>
  <si>
    <t>M2132</t>
  </si>
  <si>
    <t>MF000001</t>
  </si>
  <si>
    <t>M2133</t>
  </si>
  <si>
    <t>MF00001</t>
  </si>
  <si>
    <t>M2142</t>
  </si>
  <si>
    <t>M2141</t>
  </si>
  <si>
    <t>M1598</t>
  </si>
  <si>
    <t>M1880</t>
  </si>
  <si>
    <t>M2117</t>
  </si>
  <si>
    <t>M1881</t>
  </si>
  <si>
    <t>M2013</t>
  </si>
  <si>
    <t>M1733</t>
  </si>
  <si>
    <t>M1732</t>
  </si>
  <si>
    <t>M2011</t>
  </si>
  <si>
    <t>M1300</t>
  </si>
  <si>
    <t>M1722</t>
  </si>
  <si>
    <t>M1519</t>
  </si>
  <si>
    <t>M2349</t>
  </si>
  <si>
    <t>UM000073</t>
  </si>
  <si>
    <t>M2287</t>
  </si>
  <si>
    <t>UM000163</t>
  </si>
  <si>
    <t>M2285</t>
  </si>
  <si>
    <t>M2286</t>
  </si>
  <si>
    <t>M1937</t>
  </si>
  <si>
    <t>M1938</t>
  </si>
  <si>
    <t>UM000071</t>
  </si>
  <si>
    <t xml:space="preserve">UM000024 </t>
  </si>
  <si>
    <t>UM000024</t>
  </si>
  <si>
    <t xml:space="preserve">M1615 </t>
  </si>
  <si>
    <t>SM000004</t>
  </si>
  <si>
    <t>M2343</t>
  </si>
  <si>
    <t xml:space="preserve">M1394 </t>
  </si>
  <si>
    <t xml:space="preserve">M2156 </t>
  </si>
  <si>
    <t xml:space="preserve">M0869 </t>
  </si>
  <si>
    <t xml:space="preserve">M0326 </t>
  </si>
  <si>
    <t>M1394</t>
  </si>
  <si>
    <t>M2328</t>
  </si>
  <si>
    <t>M2330</t>
  </si>
  <si>
    <t>M2008</t>
  </si>
  <si>
    <t>UM00023</t>
  </si>
  <si>
    <t>M2267</t>
  </si>
  <si>
    <t>UM000162</t>
  </si>
  <si>
    <t>M2131</t>
  </si>
  <si>
    <t>M2136</t>
  </si>
  <si>
    <t>M0289</t>
  </si>
  <si>
    <t>UM000018</t>
  </si>
  <si>
    <t>M1388</t>
  </si>
  <si>
    <t>M0378</t>
  </si>
  <si>
    <t>M2127</t>
  </si>
  <si>
    <t>UM000028</t>
  </si>
  <si>
    <t>M2281</t>
  </si>
  <si>
    <t>UM000122</t>
  </si>
  <si>
    <t>M2280</t>
  </si>
  <si>
    <t>M2282</t>
  </si>
  <si>
    <t>UM000121</t>
  </si>
  <si>
    <t>M1224</t>
  </si>
  <si>
    <t>M2130</t>
  </si>
  <si>
    <t>UM000062</t>
  </si>
  <si>
    <t>M2125</t>
  </si>
  <si>
    <t>M2126</t>
  </si>
  <si>
    <t xml:space="preserve">M1148 </t>
  </si>
  <si>
    <t>M2279</t>
  </si>
  <si>
    <t>M2284</t>
  </si>
  <si>
    <t>M2283</t>
  </si>
  <si>
    <t>M2342</t>
  </si>
  <si>
    <t>Endo.lin.stap.60mm,3.5-punjenje</t>
  </si>
  <si>
    <t>M2344</t>
  </si>
  <si>
    <t>Endo.lin.stap.60mm,4.2mm-punjenje</t>
  </si>
  <si>
    <t>M2341</t>
  </si>
  <si>
    <t>Linearni stapler Etich 60mm,4.8mm</t>
  </si>
  <si>
    <t>M0326</t>
  </si>
  <si>
    <t>STAPLER CIRKULARNI  31mm OH</t>
  </si>
  <si>
    <t>M0869</t>
  </si>
  <si>
    <t>STAPLER CIRKULARNI 28mm OH</t>
  </si>
  <si>
    <t>M1395</t>
  </si>
  <si>
    <t>STAPLER CIRKULARNI 33mm OH</t>
  </si>
  <si>
    <t>M0890</t>
  </si>
  <si>
    <t>GP900001</t>
  </si>
  <si>
    <t>M1550</t>
  </si>
  <si>
    <t>SM000005</t>
  </si>
  <si>
    <t>M1379</t>
  </si>
  <si>
    <t>UM000080</t>
  </si>
  <si>
    <t>M0117</t>
  </si>
  <si>
    <t>M0889</t>
  </si>
  <si>
    <t>M1645</t>
  </si>
  <si>
    <t>M1646</t>
  </si>
  <si>
    <t>M1735</t>
  </si>
  <si>
    <t>M1649</t>
  </si>
  <si>
    <t>GP900005</t>
  </si>
  <si>
    <t>G PROVOX FREEHANDS 7710,7760 FLEXIVOICE SET</t>
  </si>
  <si>
    <t>M1246</t>
  </si>
  <si>
    <t>M0763</t>
  </si>
  <si>
    <t>SM000081</t>
  </si>
  <si>
    <t>M0632</t>
  </si>
  <si>
    <t>UM000084</t>
  </si>
  <si>
    <t>M1074</t>
  </si>
  <si>
    <t>M0756</t>
  </si>
  <si>
    <t>M0707</t>
  </si>
  <si>
    <t>M1091</t>
  </si>
  <si>
    <t>M1738</t>
  </si>
  <si>
    <t>UM000005</t>
  </si>
  <si>
    <t>M2027</t>
  </si>
  <si>
    <t>UM000079</t>
  </si>
  <si>
    <t>M0334</t>
  </si>
  <si>
    <t>RSM000321</t>
  </si>
  <si>
    <t>M1657</t>
  </si>
  <si>
    <t>Укупан број свих пацијената којима је урађена интервенција/процедура у ЗУ I - III 2023.</t>
  </si>
  <si>
    <t>KБЦ "ДР ДРАГИША МИШОВИЋ - ДЕДИЊЕ"</t>
  </si>
  <si>
    <t>ТАБЕЛА 16</t>
  </si>
  <si>
    <t>Финансијска вредност План за 2023.</t>
  </si>
  <si>
    <t>Хемодијализа</t>
  </si>
  <si>
    <t>13100-01</t>
  </si>
  <si>
    <t xml:space="preserve">Интермитентна хемофилтрација </t>
  </si>
  <si>
    <t>УКУПНО КОНТИНУИРАНА ВЕНО-ВЕНСКА ДИЈАЛИЗА</t>
  </si>
  <si>
    <t>Финансијска вредност I - III 2023. године</t>
  </si>
  <si>
    <t>56016041</t>
  </si>
  <si>
    <t>Кoмпjутeризoвaнa тoмoгрaфиja срeдњeг увa и тeмпoрaлнe кoсти, oбoстрaнa - снимaњe</t>
  </si>
  <si>
    <t>Кoмпjутeризoвaнa тoмoгрaфиja срeдњeг увa и тeмпoрaлнe кoсти, oбoстрaнa - читaњe</t>
  </si>
  <si>
    <t>Радиографија грудног коша са флуороскопским прегледом - читање</t>
  </si>
  <si>
    <t>56016-05</t>
  </si>
  <si>
    <t>Кoмпjутeризoвaнa тoмoгрaфиja срeдњeг увa и тeмпoрaлнe кoсти сa интрaвeнскoм примeнoм кoнтрaстнoг срeдствa, oбoстрaнa</t>
  </si>
  <si>
    <t>30409-01</t>
  </si>
  <si>
    <t>Пeркутaнa билијарна дренажа</t>
  </si>
  <si>
    <t>КБЦ "Др Драгишс Мишовић - Дедиње"</t>
  </si>
  <si>
    <t>Број исписаних болесника I-III 2023.</t>
  </si>
  <si>
    <t>Број бо  дана I-III 2023.</t>
  </si>
  <si>
    <t>Просечна дневна заузетост постеља I-III 2023. (%)</t>
  </si>
  <si>
    <t>Број  дијализа 2023</t>
  </si>
  <si>
    <t>24.04.2023.</t>
  </si>
  <si>
    <t>Извршење Плана рада "КБЦ Др Драгиша Мишовић-Дедиње" за период I-III 2023. године</t>
  </si>
  <si>
    <t>24.4.2023.</t>
  </si>
  <si>
    <t>24.04.2023</t>
  </si>
  <si>
    <t>Извршено   I - III 2023</t>
  </si>
  <si>
    <t>Просечна дужина чекања у данима I - III 2023.</t>
  </si>
  <si>
    <t>Збирна табела врсте здравствених услуга које се пружају у здравственој установи  -I-III  2023.</t>
  </si>
  <si>
    <t>40,9</t>
  </si>
  <si>
    <t>Магнетна резонанца (у загради уписати број апарата  1 и број смена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</si>
</sst>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)@"/>
    <numFmt numFmtId="165" formatCode="0;0;;@"/>
    <numFmt numFmtId="166" formatCode="0.0"/>
    <numFmt numFmtId="167" formatCode="0.0%"/>
  </numFmts>
  <fonts count="1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 tint="0.14996795556505021"/>
      <name val="Calibri"/>
      <family val="1"/>
      <scheme val="minor"/>
    </font>
    <font>
      <sz val="8"/>
      <name val="Calibri"/>
      <family val="1"/>
      <scheme val="minor"/>
    </font>
    <font>
      <sz val="9"/>
      <name val="Arial Narrow"/>
      <family val="2"/>
      <charset val="238"/>
    </font>
    <font>
      <sz val="9"/>
      <color rgb="FFFF0000"/>
      <name val="Arial Narrow"/>
      <family val="2"/>
      <charset val="238"/>
    </font>
    <font>
      <sz val="9"/>
      <name val="Cambria"/>
      <family val="1"/>
    </font>
    <font>
      <sz val="10"/>
      <name val="HelveticaPlain"/>
    </font>
    <font>
      <b/>
      <sz val="9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b/>
      <sz val="9"/>
      <name val="Cambria"/>
      <family val="1"/>
    </font>
    <font>
      <b/>
      <sz val="11"/>
      <name val="Cambria"/>
      <family val="1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  <font>
      <sz val="9"/>
      <name val="HelveticaPlain"/>
    </font>
    <font>
      <sz val="10"/>
      <name val="Arial"/>
      <family val="2"/>
    </font>
    <font>
      <sz val="10"/>
      <name val="Arial Narrow"/>
      <family val="2"/>
      <charset val="238"/>
    </font>
    <font>
      <sz val="8"/>
      <name val="Arial Narrow"/>
      <family val="2"/>
      <charset val="238"/>
    </font>
    <font>
      <sz val="9"/>
      <name val="Arial"/>
      <family val="2"/>
    </font>
    <font>
      <sz val="14"/>
      <name val="Arial Narrow"/>
      <family val="2"/>
      <charset val="238"/>
    </font>
    <font>
      <b/>
      <sz val="14"/>
      <name val="Arial Narrow"/>
      <family val="2"/>
      <charset val="238"/>
    </font>
    <font>
      <sz val="9"/>
      <color indexed="8"/>
      <name val="Arial Narrow"/>
      <family val="2"/>
      <charset val="238"/>
    </font>
    <font>
      <i/>
      <sz val="10"/>
      <name val="Arial Narrow"/>
      <family val="2"/>
      <charset val="238"/>
    </font>
    <font>
      <b/>
      <sz val="18"/>
      <name val="Arial Narrow"/>
      <family val="2"/>
      <charset val="238"/>
    </font>
    <font>
      <sz val="18"/>
      <name val="Arial Narrow"/>
      <family val="2"/>
      <charset val="238"/>
    </font>
    <font>
      <sz val="10"/>
      <name val="Arial"/>
      <family val="2"/>
    </font>
    <font>
      <sz val="10"/>
      <name val="Times New Roman"/>
      <family val="1"/>
    </font>
    <font>
      <sz val="10"/>
      <color indexed="10"/>
      <name val="Times New Roman"/>
      <family val="1"/>
    </font>
    <font>
      <sz val="8"/>
      <name val="Times New Roman"/>
      <family val="1"/>
    </font>
    <font>
      <sz val="8"/>
      <color indexed="10"/>
      <name val="Times New Roman"/>
      <family val="1"/>
    </font>
    <font>
      <sz val="10"/>
      <name val="Arial Narrow"/>
      <family val="2"/>
    </font>
    <font>
      <b/>
      <sz val="10"/>
      <name val="Times New Roman"/>
      <family val="1"/>
      <charset val="238"/>
    </font>
    <font>
      <b/>
      <sz val="9"/>
      <color indexed="57"/>
      <name val="Cambria"/>
      <family val="1"/>
    </font>
    <font>
      <sz val="9"/>
      <color indexed="10"/>
      <name val="Cambria"/>
      <family val="1"/>
    </font>
    <font>
      <sz val="10"/>
      <color indexed="10"/>
      <name val="HelveticaPlain"/>
    </font>
    <font>
      <b/>
      <sz val="11"/>
      <color indexed="10"/>
      <name val="Cambria"/>
      <family val="1"/>
    </font>
    <font>
      <sz val="10"/>
      <name val="Times New Roman"/>
      <family val="1"/>
      <charset val="238"/>
    </font>
    <font>
      <i/>
      <sz val="9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sz val="10"/>
      <color rgb="FFFF0000"/>
      <name val="Arial"/>
      <family val="2"/>
    </font>
    <font>
      <sz val="10"/>
      <color indexed="10"/>
      <name val="Arial"/>
      <family val="2"/>
    </font>
    <font>
      <i/>
      <sz val="11"/>
      <name val="Arial Narrow"/>
      <family val="2"/>
      <charset val="238"/>
    </font>
    <font>
      <b/>
      <sz val="12"/>
      <name val="Arial Narrow"/>
      <family val="2"/>
    </font>
    <font>
      <sz val="10"/>
      <color rgb="FFFF0000"/>
      <name val="HelveticaPlain"/>
    </font>
    <font>
      <b/>
      <sz val="9"/>
      <name val="Arial"/>
      <family val="2"/>
    </font>
    <font>
      <b/>
      <sz val="10"/>
      <name val="Arial Narrow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  <charset val="238"/>
    </font>
    <font>
      <b/>
      <i/>
      <sz val="9"/>
      <name val="Arial"/>
      <family val="2"/>
    </font>
    <font>
      <b/>
      <sz val="10"/>
      <name val="Times New Roman"/>
      <family val="1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indexed="10"/>
      <name val="Arial Narrow"/>
      <family val="2"/>
    </font>
    <font>
      <sz val="12"/>
      <name val="Arial"/>
      <family val="2"/>
    </font>
    <font>
      <b/>
      <sz val="10"/>
      <name val="Arial Narrow"/>
      <family val="2"/>
      <charset val="238"/>
    </font>
    <font>
      <sz val="11"/>
      <name val="Arial"/>
      <family val="2"/>
    </font>
    <font>
      <sz val="10"/>
      <color rgb="FFFF0000"/>
      <name val="Arial Narrow"/>
      <family val="2"/>
    </font>
    <font>
      <i/>
      <sz val="8"/>
      <name val="Arial"/>
      <family val="2"/>
    </font>
    <font>
      <sz val="9"/>
      <color rgb="FFFF0000"/>
      <name val="Cambria"/>
      <family val="1"/>
    </font>
    <font>
      <b/>
      <sz val="11"/>
      <color rgb="FFFF0000"/>
      <name val="Cambria"/>
      <family val="1"/>
    </font>
    <font>
      <sz val="8"/>
      <color rgb="FFFF0000"/>
      <name val="Arial"/>
      <family val="2"/>
    </font>
    <font>
      <b/>
      <sz val="10"/>
      <color rgb="FFFF0000"/>
      <name val="Arial Narrow"/>
      <family val="2"/>
    </font>
    <font>
      <sz val="11"/>
      <color indexed="8"/>
      <name val="Calibri"/>
      <family val="2"/>
      <charset val="204"/>
    </font>
    <font>
      <b/>
      <sz val="10"/>
      <color indexed="8"/>
      <name val="Arial Narrow"/>
      <family val="2"/>
      <charset val="238"/>
    </font>
    <font>
      <sz val="10"/>
      <color rgb="FFFF000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sz val="10"/>
      <color indexed="10"/>
      <name val="Arial Narrow"/>
      <family val="2"/>
    </font>
    <font>
      <sz val="10"/>
      <color indexed="10"/>
      <name val="Arial Narrow"/>
      <family val="2"/>
      <charset val="238"/>
    </font>
    <font>
      <b/>
      <sz val="10"/>
      <color indexed="10"/>
      <name val="Arial Narrow"/>
      <family val="2"/>
      <charset val="238"/>
    </font>
    <font>
      <b/>
      <sz val="12"/>
      <name val="Arial"/>
      <family val="2"/>
    </font>
    <font>
      <b/>
      <sz val="8"/>
      <name val="Times New Roman"/>
      <family val="1"/>
    </font>
    <font>
      <b/>
      <sz val="10"/>
      <color indexed="10"/>
      <name val="Times New Roman"/>
      <family val="1"/>
    </font>
    <font>
      <b/>
      <sz val="8"/>
      <color indexed="10"/>
      <name val="Times New Roman"/>
      <family val="1"/>
    </font>
    <font>
      <b/>
      <sz val="11"/>
      <name val="Times New Roman"/>
      <family val="1"/>
    </font>
    <font>
      <sz val="10"/>
      <color rgb="FFFF0000"/>
      <name val="Times New Roman"/>
      <family val="1"/>
    </font>
    <font>
      <b/>
      <sz val="9"/>
      <color rgb="FFFF0000"/>
      <name val="Arial Narrow"/>
      <family val="2"/>
    </font>
    <font>
      <sz val="11"/>
      <color rgb="FFFF0000"/>
      <name val="Calibri"/>
      <family val="2"/>
      <scheme val="minor"/>
    </font>
    <font>
      <sz val="12"/>
      <name val="Times New Roman"/>
      <family val="1"/>
    </font>
    <font>
      <sz val="8"/>
      <name val="CHelvPlain"/>
    </font>
    <font>
      <sz val="11"/>
      <color indexed="8"/>
      <name val="Calibri"/>
      <family val="2"/>
    </font>
    <font>
      <b/>
      <sz val="9"/>
      <name val="Arial"/>
      <family val="2"/>
      <charset val="238"/>
    </font>
    <font>
      <b/>
      <sz val="8"/>
      <color indexed="63"/>
      <name val="Calibri"/>
      <family val="1"/>
    </font>
    <font>
      <sz val="8"/>
      <name val="Calibri"/>
      <family val="1"/>
    </font>
    <font>
      <sz val="10"/>
      <color rgb="FFFF0000"/>
      <name val="CHelvPlain"/>
    </font>
    <font>
      <sz val="12"/>
      <color rgb="FFFF0000"/>
      <name val="Times New Roman"/>
      <family val="1"/>
    </font>
    <font>
      <b/>
      <sz val="8"/>
      <color rgb="FFFF0000"/>
      <name val="CHelvPlain"/>
    </font>
    <font>
      <b/>
      <sz val="10"/>
      <color indexed="8"/>
      <name val="Arial Narrow"/>
      <family val="2"/>
    </font>
    <font>
      <sz val="12"/>
      <name val="Times New Roman"/>
      <family val="1"/>
      <charset val="238"/>
    </font>
    <font>
      <sz val="8"/>
      <name val="HelveticaPlain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1"/>
      <color indexed="12"/>
      <name val="Arial"/>
      <family val="2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Arial"/>
      <family val="2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rgb="FF000000"/>
      <name val="Arial Narrow"/>
      <family val="2"/>
    </font>
    <font>
      <b/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color rgb="FFFF0000"/>
      <name val="Times New Roman"/>
      <family val="1"/>
      <charset val="238"/>
    </font>
    <font>
      <i/>
      <sz val="10"/>
      <color rgb="FFFF0000"/>
      <name val="Arial Narrow"/>
      <family val="2"/>
    </font>
    <font>
      <i/>
      <sz val="10"/>
      <color rgb="FF002060"/>
      <name val="Times New Roman"/>
      <family val="1"/>
      <charset val="238"/>
    </font>
    <font>
      <sz val="10"/>
      <color rgb="FF002060"/>
      <name val="Times New Roman"/>
      <family val="1"/>
      <charset val="238"/>
    </font>
    <font>
      <i/>
      <sz val="1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8"/>
      <color theme="1" tint="0.1499374370555742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HelveticaPlain"/>
      <charset val="134"/>
    </font>
    <font>
      <b/>
      <sz val="11"/>
      <name val="Cambria"/>
      <family val="1"/>
      <charset val="238"/>
    </font>
    <font>
      <sz val="9"/>
      <name val="Arial"/>
      <family val="2"/>
      <charset val="238"/>
    </font>
    <font>
      <i/>
      <sz val="10"/>
      <name val="Arial"/>
      <family val="2"/>
    </font>
    <font>
      <sz val="10"/>
      <color indexed="8"/>
      <name val="Arial Narrow"/>
      <family val="2"/>
    </font>
    <font>
      <b/>
      <sz val="8"/>
      <name val="Arial Narrow"/>
      <family val="2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b/>
      <sz val="9"/>
      <color theme="0"/>
      <name val="Cambria"/>
      <family val="1"/>
    </font>
    <font>
      <sz val="9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  <font>
      <u/>
      <sz val="10"/>
      <color indexed="12"/>
      <name val="HelveticaPlain"/>
    </font>
    <font>
      <sz val="10"/>
      <name val="Cambria"/>
      <family val="1"/>
    </font>
    <font>
      <b/>
      <sz val="11"/>
      <color theme="1"/>
      <name val="Calibri"/>
      <family val="2"/>
      <charset val="238"/>
      <scheme val="minor"/>
    </font>
    <font>
      <b/>
      <sz val="10"/>
      <color indexed="57"/>
      <name val="Arial Narrow"/>
      <family val="2"/>
    </font>
    <font>
      <sz val="9"/>
      <color indexed="10"/>
      <name val="Arial Narrow"/>
      <family val="2"/>
    </font>
    <font>
      <b/>
      <sz val="11"/>
      <name val="Arial Narrow"/>
      <family val="2"/>
    </font>
    <font>
      <b/>
      <sz val="11"/>
      <color indexed="10"/>
      <name val="Arial Narrow"/>
      <family val="2"/>
    </font>
    <font>
      <b/>
      <sz val="12"/>
      <color indexed="10"/>
      <name val="Arial Narrow"/>
      <family val="2"/>
    </font>
    <font>
      <sz val="8"/>
      <color rgb="FFFF0000"/>
      <name val="Arial Narrow"/>
      <family val="2"/>
    </font>
    <font>
      <sz val="11"/>
      <name val="Arial Narrow"/>
      <family val="2"/>
    </font>
    <font>
      <sz val="11"/>
      <color indexed="10"/>
      <name val="Arial Narrow"/>
      <family val="2"/>
    </font>
    <font>
      <b/>
      <sz val="10"/>
      <color theme="1"/>
      <name val="Arial Narrow"/>
      <family val="2"/>
      <charset val="238"/>
    </font>
    <font>
      <b/>
      <sz val="12"/>
      <color rgb="FFFF0000"/>
      <name val="Arial Narrow"/>
      <family val="2"/>
    </font>
    <font>
      <b/>
      <u/>
      <sz val="10"/>
      <color indexed="12"/>
      <name val="HelveticaPlain"/>
    </font>
    <font>
      <b/>
      <sz val="11"/>
      <name val="Arial"/>
      <family val="2"/>
    </font>
    <font>
      <sz val="9"/>
      <color rgb="FF000000"/>
      <name val="Arial"/>
      <family val="2"/>
    </font>
    <font>
      <b/>
      <sz val="10"/>
      <color indexed="10"/>
      <name val="Times New Roman"/>
      <family val="1"/>
      <charset val="238"/>
    </font>
    <font>
      <sz val="9"/>
      <color indexed="8"/>
      <name val="Arial Narrow"/>
      <family val="2"/>
    </font>
    <font>
      <sz val="9"/>
      <color indexed="8"/>
      <name val="Arial"/>
      <family val="2"/>
      <charset val="238"/>
    </font>
    <font>
      <sz val="9"/>
      <color rgb="FFFF0000"/>
      <name val="Arial Narrow"/>
      <family val="2"/>
    </font>
    <font>
      <sz val="12"/>
      <name val="Arial Narrow"/>
      <family val="2"/>
    </font>
    <font>
      <sz val="9"/>
      <color indexed="8"/>
      <name val="Arial"/>
      <family val="2"/>
    </font>
    <font>
      <sz val="9"/>
      <name val="Times New Roman"/>
      <family val="1"/>
    </font>
    <font>
      <sz val="8"/>
      <color indexed="10"/>
      <name val="Arial Narrow"/>
      <family val="2"/>
    </font>
    <font>
      <b/>
      <sz val="9"/>
      <color indexed="8"/>
      <name val="Arial"/>
      <family val="2"/>
      <charset val="238"/>
    </font>
    <font>
      <b/>
      <sz val="9"/>
      <color indexed="10"/>
      <name val="Arial Narrow"/>
      <family val="2"/>
    </font>
    <font>
      <b/>
      <sz val="9"/>
      <color indexed="8"/>
      <name val="Arial"/>
      <family val="2"/>
    </font>
    <font>
      <b/>
      <sz val="9"/>
      <color indexed="8"/>
      <name val="Arial Narrow"/>
      <family val="2"/>
      <charset val="238"/>
    </font>
    <font>
      <b/>
      <sz val="9"/>
      <name val="HelveticaPlain"/>
      <charset val="204"/>
    </font>
    <font>
      <b/>
      <sz val="8"/>
      <name val="Times New Roman"/>
      <family val="1"/>
      <charset val="238"/>
    </font>
    <font>
      <sz val="10"/>
      <color indexed="8"/>
      <name val="Arial Narrow"/>
      <family val="2"/>
      <charset val="238"/>
    </font>
    <font>
      <sz val="10"/>
      <color rgb="FF000000"/>
      <name val="Arial Narrow"/>
      <family val="2"/>
    </font>
    <font>
      <sz val="10"/>
      <color theme="1"/>
      <name val="Arial Narrow"/>
      <family val="2"/>
      <charset val="238"/>
    </font>
    <font>
      <b/>
      <sz val="11"/>
      <color theme="1"/>
      <name val="Cambria"/>
      <family val="1"/>
    </font>
    <font>
      <sz val="9"/>
      <color theme="1"/>
      <name val="Cambria"/>
      <family val="1"/>
    </font>
    <font>
      <sz val="8"/>
      <name val="Times New Roman"/>
      <family val="1"/>
      <charset val="238"/>
    </font>
    <font>
      <b/>
      <sz val="10"/>
      <name val="HelveticaPlain"/>
      <charset val="238"/>
    </font>
    <font>
      <b/>
      <sz val="10"/>
      <color rgb="FFFF0000"/>
      <name val="HelveticaPlain"/>
    </font>
    <font>
      <b/>
      <sz val="10"/>
      <color indexed="10"/>
      <name val="HelveticaPlain"/>
    </font>
    <font>
      <b/>
      <sz val="10"/>
      <name val="HelveticaPlain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Times New Roman"/>
      <family val="1"/>
    </font>
    <font>
      <sz val="8"/>
      <color indexed="8"/>
      <name val="Verdana"/>
      <family val="2"/>
    </font>
    <font>
      <sz val="9"/>
      <color theme="1"/>
      <name val="Arial Narrow"/>
      <family val="2"/>
    </font>
    <font>
      <b/>
      <i/>
      <sz val="10"/>
      <name val="Arial Narrow"/>
      <family val="2"/>
    </font>
    <font>
      <i/>
      <sz val="10"/>
      <name val="Arial Narrow"/>
      <family val="2"/>
    </font>
    <font>
      <b/>
      <sz val="8"/>
      <name val="Arial"/>
      <family val="2"/>
      <charset val="238"/>
    </font>
    <font>
      <b/>
      <sz val="10"/>
      <color indexed="10"/>
      <name val="HelveticaPlain"/>
      <charset val="204"/>
    </font>
    <font>
      <b/>
      <sz val="10"/>
      <name val="HelveticaPlain"/>
      <charset val="204"/>
    </font>
    <font>
      <sz val="9"/>
      <color rgb="FFFF0000"/>
      <name val="Arial"/>
      <family val="2"/>
    </font>
    <font>
      <b/>
      <sz val="11"/>
      <color rgb="FFFF0000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gray06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lightUp">
        <bgColor theme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9" tint="0.59999389629810485"/>
        <bgColor indexed="64"/>
      </patternFill>
    </fill>
  </fills>
  <borders count="16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44"/>
      </left>
      <right/>
      <top style="thin">
        <color indexed="44"/>
      </top>
      <bottom style="thin">
        <color indexed="44"/>
      </bottom>
      <diagonal/>
    </border>
    <border>
      <left/>
      <right/>
      <top style="thin">
        <color indexed="44"/>
      </top>
      <bottom style="thin">
        <color indexed="44"/>
      </bottom>
      <diagonal/>
    </border>
    <border>
      <left/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44"/>
      </left>
      <right/>
      <top/>
      <bottom/>
      <diagonal/>
    </border>
    <border>
      <left/>
      <right style="thin">
        <color indexed="4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44"/>
      </bottom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44"/>
      </left>
      <right/>
      <top style="thin">
        <color indexed="44"/>
      </top>
      <bottom style="thin">
        <color indexed="44"/>
      </bottom>
      <diagonal/>
    </border>
    <border>
      <left/>
      <right/>
      <top style="thin">
        <color indexed="44"/>
      </top>
      <bottom style="thin">
        <color indexed="44"/>
      </bottom>
      <diagonal/>
    </border>
    <border>
      <left/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44"/>
      </left>
      <right/>
      <top style="thin">
        <color indexed="44"/>
      </top>
      <bottom style="thin">
        <color indexed="44"/>
      </bottom>
      <diagonal/>
    </border>
    <border>
      <left/>
      <right style="thin">
        <color indexed="44"/>
      </right>
      <top style="thin">
        <color indexed="44"/>
      </top>
      <bottom style="thin">
        <color indexed="44"/>
      </bottom>
      <diagonal/>
    </border>
    <border>
      <left/>
      <right/>
      <top style="thin">
        <color indexed="44"/>
      </top>
      <bottom style="thin">
        <color indexed="4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44"/>
      </top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/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/>
      <right style="thin">
        <color theme="4" tint="0.59999389629810485"/>
      </right>
      <top/>
      <bottom style="thin">
        <color theme="4" tint="0.59999389629810485"/>
      </bottom>
      <diagonal/>
    </border>
    <border>
      <left/>
      <right/>
      <top/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59999389629810485"/>
      </right>
      <top/>
      <bottom style="thin">
        <color theme="4" tint="0.59999389629810485"/>
      </bottom>
      <diagonal/>
    </border>
    <border>
      <left/>
      <right style="thin">
        <color theme="4" tint="0.59999389629810485"/>
      </right>
      <top/>
      <bottom style="double">
        <color theme="4"/>
      </bottom>
      <diagonal/>
    </border>
    <border>
      <left style="thin">
        <color theme="4" tint="0.59999389629810485"/>
      </left>
      <right style="thin">
        <color theme="4" tint="0.59999389629810485"/>
      </right>
      <top/>
      <bottom style="double">
        <color theme="4"/>
      </bottom>
      <diagonal/>
    </border>
    <border>
      <left/>
      <right/>
      <top/>
      <bottom style="double">
        <color theme="4"/>
      </bottom>
      <diagonal/>
    </border>
    <border>
      <left/>
      <right style="thin">
        <color theme="0"/>
      </right>
      <top style="double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 style="double">
        <color theme="4"/>
      </top>
      <bottom style="double">
        <color theme="4"/>
      </bottom>
      <diagonal/>
    </border>
    <border>
      <left/>
      <right style="thin">
        <color indexed="64"/>
      </right>
      <top style="double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44"/>
      </left>
      <right/>
      <top style="thin">
        <color indexed="44"/>
      </top>
      <bottom style="thin">
        <color indexed="44"/>
      </bottom>
      <diagonal/>
    </border>
    <border>
      <left/>
      <right style="thin">
        <color indexed="44"/>
      </right>
      <top style="thin">
        <color indexed="44"/>
      </top>
      <bottom style="thin">
        <color indexed="44"/>
      </bottom>
      <diagonal/>
    </border>
    <border>
      <left/>
      <right/>
      <top style="thin">
        <color indexed="44"/>
      </top>
      <bottom style="thin">
        <color indexed="4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44"/>
      </left>
      <right/>
      <top style="thin">
        <color indexed="44"/>
      </top>
      <bottom style="thin">
        <color indexed="44"/>
      </bottom>
      <diagonal/>
    </border>
    <border>
      <left/>
      <right/>
      <top style="thin">
        <color indexed="44"/>
      </top>
      <bottom style="thin">
        <color indexed="44"/>
      </bottom>
      <diagonal/>
    </border>
    <border>
      <left/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</borders>
  <cellStyleXfs count="109">
    <xf numFmtId="0" fontId="0" fillId="0" borderId="0"/>
    <xf numFmtId="0" fontId="2" fillId="2" borderId="1">
      <alignment vertical="center"/>
    </xf>
    <xf numFmtId="0" fontId="3" fillId="0" borderId="1">
      <alignment horizontal="left" vertical="center" wrapText="1"/>
      <protection locked="0"/>
    </xf>
    <xf numFmtId="0" fontId="7" fillId="0" borderId="0"/>
    <xf numFmtId="0" fontId="15" fillId="0" borderId="0"/>
    <xf numFmtId="0" fontId="1" fillId="0" borderId="0"/>
    <xf numFmtId="0" fontId="25" fillId="0" borderId="0"/>
    <xf numFmtId="0" fontId="7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7" fillId="0" borderId="0"/>
    <xf numFmtId="0" fontId="85" fillId="0" borderId="0"/>
    <xf numFmtId="0" fontId="15" fillId="0" borderId="0"/>
    <xf numFmtId="0" fontId="7" fillId="0" borderId="0"/>
    <xf numFmtId="0" fontId="15" fillId="0" borderId="0"/>
    <xf numFmtId="0" fontId="95" fillId="11" borderId="0" applyNumberFormat="0" applyBorder="0" applyAlignment="0" applyProtection="0"/>
    <xf numFmtId="0" fontId="95" fillId="12" borderId="0" applyNumberFormat="0" applyBorder="0" applyAlignment="0" applyProtection="0"/>
    <xf numFmtId="0" fontId="95" fillId="13" borderId="0" applyNumberFormat="0" applyBorder="0" applyAlignment="0" applyProtection="0"/>
    <xf numFmtId="0" fontId="95" fillId="14" borderId="0" applyNumberFormat="0" applyBorder="0" applyAlignment="0" applyProtection="0"/>
    <xf numFmtId="0" fontId="95" fillId="15" borderId="0" applyNumberFormat="0" applyBorder="0" applyAlignment="0" applyProtection="0"/>
    <xf numFmtId="0" fontId="95" fillId="13" borderId="0" applyNumberFormat="0" applyBorder="0" applyAlignment="0" applyProtection="0"/>
    <xf numFmtId="0" fontId="95" fillId="15" borderId="0" applyNumberFormat="0" applyBorder="0" applyAlignment="0" applyProtection="0"/>
    <xf numFmtId="0" fontId="95" fillId="12" borderId="0" applyNumberFormat="0" applyBorder="0" applyAlignment="0" applyProtection="0"/>
    <xf numFmtId="0" fontId="95" fillId="16" borderId="0" applyNumberFormat="0" applyBorder="0" applyAlignment="0" applyProtection="0"/>
    <xf numFmtId="0" fontId="95" fillId="17" borderId="0" applyNumberFormat="0" applyBorder="0" applyAlignment="0" applyProtection="0"/>
    <xf numFmtId="0" fontId="95" fillId="15" borderId="0" applyNumberFormat="0" applyBorder="0" applyAlignment="0" applyProtection="0"/>
    <xf numFmtId="0" fontId="95" fillId="13" borderId="0" applyNumberFormat="0" applyBorder="0" applyAlignment="0" applyProtection="0"/>
    <xf numFmtId="0" fontId="96" fillId="15" borderId="0" applyNumberFormat="0" applyBorder="0" applyAlignment="0" applyProtection="0"/>
    <xf numFmtId="0" fontId="96" fillId="18" borderId="0" applyNumberFormat="0" applyBorder="0" applyAlignment="0" applyProtection="0"/>
    <xf numFmtId="0" fontId="96" fillId="19" borderId="0" applyNumberFormat="0" applyBorder="0" applyAlignment="0" applyProtection="0"/>
    <xf numFmtId="0" fontId="96" fillId="17" borderId="0" applyNumberFormat="0" applyBorder="0" applyAlignment="0" applyProtection="0"/>
    <xf numFmtId="0" fontId="96" fillId="15" borderId="0" applyNumberFormat="0" applyBorder="0" applyAlignment="0" applyProtection="0"/>
    <xf numFmtId="0" fontId="96" fillId="12" borderId="0" applyNumberFormat="0" applyBorder="0" applyAlignment="0" applyProtection="0"/>
    <xf numFmtId="0" fontId="96" fillId="20" borderId="0" applyNumberFormat="0" applyBorder="0" applyAlignment="0" applyProtection="0"/>
    <xf numFmtId="0" fontId="96" fillId="18" borderId="0" applyNumberFormat="0" applyBorder="0" applyAlignment="0" applyProtection="0"/>
    <xf numFmtId="0" fontId="96" fillId="19" borderId="0" applyNumberFormat="0" applyBorder="0" applyAlignment="0" applyProtection="0"/>
    <xf numFmtId="0" fontId="96" fillId="21" borderId="0" applyNumberFormat="0" applyBorder="0" applyAlignment="0" applyProtection="0"/>
    <xf numFmtId="0" fontId="96" fillId="22" borderId="0" applyNumberFormat="0" applyBorder="0" applyAlignment="0" applyProtection="0"/>
    <xf numFmtId="0" fontId="96" fillId="23" borderId="0" applyNumberFormat="0" applyBorder="0" applyAlignment="0" applyProtection="0"/>
    <xf numFmtId="0" fontId="97" fillId="24" borderId="0" applyNumberFormat="0" applyBorder="0" applyAlignment="0" applyProtection="0"/>
    <xf numFmtId="0" fontId="98" fillId="25" borderId="54" applyNumberFormat="0" applyAlignment="0" applyProtection="0"/>
    <xf numFmtId="0" fontId="99" fillId="26" borderId="55" applyNumberFormat="0" applyAlignment="0" applyProtection="0"/>
    <xf numFmtId="0" fontId="100" fillId="0" borderId="0">
      <alignment horizontal="left" vertical="center" indent="1"/>
    </xf>
    <xf numFmtId="0" fontId="101" fillId="0" borderId="0" applyNumberFormat="0" applyFill="0" applyBorder="0" applyAlignment="0" applyProtection="0"/>
    <xf numFmtId="0" fontId="102" fillId="15" borderId="0" applyNumberFormat="0" applyBorder="0" applyAlignment="0" applyProtection="0"/>
    <xf numFmtId="0" fontId="103" fillId="0" borderId="56" applyNumberFormat="0" applyFill="0" applyAlignment="0" applyProtection="0"/>
    <xf numFmtId="0" fontId="104" fillId="0" borderId="57" applyNumberFormat="0" applyFill="0" applyAlignment="0" applyProtection="0"/>
    <xf numFmtId="0" fontId="105" fillId="0" borderId="58" applyNumberFormat="0" applyFill="0" applyAlignment="0" applyProtection="0"/>
    <xf numFmtId="0" fontId="105" fillId="0" borderId="0" applyNumberFormat="0" applyFill="0" applyBorder="0" applyAlignment="0" applyProtection="0"/>
    <xf numFmtId="0" fontId="106" fillId="16" borderId="54" applyNumberFormat="0" applyAlignment="0" applyProtection="0"/>
    <xf numFmtId="0" fontId="107" fillId="0" borderId="59" applyNumberFormat="0" applyFill="0" applyAlignment="0" applyProtection="0"/>
    <xf numFmtId="0" fontId="108" fillId="16" borderId="0" applyNumberFormat="0" applyBorder="0" applyAlignment="0" applyProtection="0"/>
    <xf numFmtId="0" fontId="68" fillId="0" borderId="0"/>
    <xf numFmtId="0" fontId="109" fillId="0" borderId="0"/>
    <xf numFmtId="0" fontId="15" fillId="0" borderId="0"/>
    <xf numFmtId="0" fontId="68" fillId="0" borderId="0"/>
    <xf numFmtId="0" fontId="85" fillId="0" borderId="0"/>
    <xf numFmtId="0" fontId="85" fillId="0" borderId="0"/>
    <xf numFmtId="0" fontId="15" fillId="0" borderId="0"/>
    <xf numFmtId="0" fontId="8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7" fillId="13" borderId="60" applyNumberFormat="0" applyFont="0" applyAlignment="0" applyProtection="0"/>
    <xf numFmtId="0" fontId="110" fillId="25" borderId="61" applyNumberFormat="0" applyAlignment="0" applyProtection="0"/>
    <xf numFmtId="0" fontId="87" fillId="11" borderId="50">
      <alignment vertical="center"/>
    </xf>
    <xf numFmtId="0" fontId="88" fillId="0" borderId="50">
      <alignment horizontal="left" vertical="center" wrapText="1"/>
      <protection locked="0"/>
    </xf>
    <xf numFmtId="0" fontId="111" fillId="0" borderId="0" applyNumberFormat="0" applyFill="0" applyBorder="0" applyAlignment="0" applyProtection="0"/>
    <xf numFmtId="0" fontId="112" fillId="0" borderId="62" applyNumberFormat="0" applyFill="0" applyAlignment="0" applyProtection="0"/>
    <xf numFmtId="0" fontId="107" fillId="0" borderId="0" applyNumberFormat="0" applyFill="0" applyBorder="0" applyAlignment="0" applyProtection="0"/>
    <xf numFmtId="0" fontId="7" fillId="0" borderId="0"/>
    <xf numFmtId="0" fontId="7" fillId="0" borderId="0"/>
    <xf numFmtId="0" fontId="122" fillId="0" borderId="0"/>
    <xf numFmtId="0" fontId="123" fillId="31" borderId="1">
      <alignment vertical="center"/>
    </xf>
    <xf numFmtId="0" fontId="124" fillId="0" borderId="1">
      <alignment horizontal="left" vertical="center" wrapText="1"/>
      <protection locked="0"/>
    </xf>
    <xf numFmtId="0" fontId="125" fillId="0" borderId="0"/>
    <xf numFmtId="0" fontId="7" fillId="0" borderId="0"/>
    <xf numFmtId="0" fontId="55" fillId="0" borderId="0"/>
    <xf numFmtId="0" fontId="15" fillId="0" borderId="0"/>
    <xf numFmtId="0" fontId="15" fillId="0" borderId="0"/>
    <xf numFmtId="0" fontId="139" fillId="0" borderId="0" applyNumberFormat="0" applyFill="0" applyBorder="0" applyAlignment="0" applyProtection="0">
      <alignment vertical="top"/>
      <protection locked="0"/>
    </xf>
    <xf numFmtId="0" fontId="141" fillId="0" borderId="63" applyNumberFormat="0" applyFill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5" fillId="0" borderId="0"/>
    <xf numFmtId="0" fontId="1" fillId="27" borderId="0" applyNumberFormat="0" applyBorder="0" applyAlignment="0" applyProtection="0"/>
    <xf numFmtId="0" fontId="2" fillId="2" borderId="1">
      <alignment vertical="center"/>
    </xf>
    <xf numFmtId="0" fontId="3" fillId="0" borderId="1">
      <alignment horizontal="left" vertical="center" wrapText="1"/>
      <protection locked="0"/>
    </xf>
    <xf numFmtId="0" fontId="179" fillId="36" borderId="0" applyNumberFormat="0" applyBorder="0" applyAlignment="0" applyProtection="0"/>
    <xf numFmtId="0" fontId="180" fillId="37" borderId="0" applyNumberFormat="0" applyBorder="0" applyAlignment="0" applyProtection="0"/>
    <xf numFmtId="0" fontId="1" fillId="40" borderId="0" applyNumberFormat="0" applyBorder="0" applyAlignment="0" applyProtection="0"/>
    <xf numFmtId="0" fontId="87" fillId="11" borderId="152">
      <alignment vertical="center"/>
    </xf>
    <xf numFmtId="0" fontId="88" fillId="0" borderId="152">
      <alignment horizontal="left" vertical="center" wrapText="1"/>
      <protection locked="0"/>
    </xf>
    <xf numFmtId="0" fontId="7" fillId="0" borderId="0"/>
    <xf numFmtId="0" fontId="15" fillId="0" borderId="0"/>
    <xf numFmtId="0" fontId="15" fillId="0" borderId="0"/>
    <xf numFmtId="0" fontId="7" fillId="0" borderId="0"/>
    <xf numFmtId="0" fontId="87" fillId="11" borderId="152">
      <alignment vertical="center"/>
    </xf>
    <xf numFmtId="0" fontId="88" fillId="0" borderId="152">
      <alignment horizontal="left" vertical="center" wrapText="1"/>
      <protection locked="0"/>
    </xf>
  </cellStyleXfs>
  <cellXfs count="2210">
    <xf numFmtId="0" fontId="0" fillId="0" borderId="0" xfId="0"/>
    <xf numFmtId="165" fontId="5" fillId="0" borderId="3" xfId="2" applyNumberFormat="1" applyFont="1" applyBorder="1" applyAlignment="1" applyProtection="1">
      <alignment horizontal="left" vertical="center" indent="1"/>
    </xf>
    <xf numFmtId="165" fontId="6" fillId="0" borderId="3" xfId="2" applyNumberFormat="1" applyFont="1" applyBorder="1" applyAlignment="1" applyProtection="1">
      <alignment horizontal="left" vertical="center" indent="1"/>
    </xf>
    <xf numFmtId="0" fontId="7" fillId="0" borderId="0" xfId="3"/>
    <xf numFmtId="165" fontId="8" fillId="0" borderId="2" xfId="2" applyNumberFormat="1" applyFont="1" applyBorder="1" applyAlignment="1" applyProtection="1">
      <alignment horizontal="left" vertical="center"/>
    </xf>
    <xf numFmtId="165" fontId="9" fillId="0" borderId="3" xfId="2" applyNumberFormat="1" applyFont="1" applyBorder="1" applyAlignment="1" applyProtection="1">
      <alignment horizontal="left" vertical="center"/>
    </xf>
    <xf numFmtId="165" fontId="10" fillId="0" borderId="3" xfId="2" applyNumberFormat="1" applyFont="1" applyBorder="1" applyAlignment="1" applyProtection="1">
      <alignment horizontal="left" vertical="center"/>
    </xf>
    <xf numFmtId="0" fontId="12" fillId="0" borderId="0" xfId="3" applyFont="1" applyAlignment="1">
      <alignment vertical="center"/>
    </xf>
    <xf numFmtId="0" fontId="13" fillId="0" borderId="0" xfId="3" applyFont="1" applyAlignment="1">
      <alignment vertical="center"/>
    </xf>
    <xf numFmtId="0" fontId="8" fillId="0" borderId="0" xfId="3" applyFont="1" applyAlignment="1">
      <alignment vertical="center"/>
    </xf>
    <xf numFmtId="0" fontId="4" fillId="0" borderId="0" xfId="3" applyFont="1" applyAlignment="1">
      <alignment vertical="center"/>
    </xf>
    <xf numFmtId="0" fontId="14" fillId="0" borderId="0" xfId="3" applyFont="1"/>
    <xf numFmtId="0" fontId="15" fillId="0" borderId="0" xfId="3" applyFont="1" applyAlignment="1">
      <alignment vertical="center"/>
    </xf>
    <xf numFmtId="0" fontId="16" fillId="0" borderId="5" xfId="3" applyFont="1" applyBorder="1" applyAlignment="1">
      <alignment horizontal="center" vertical="center" wrapText="1"/>
    </xf>
    <xf numFmtId="0" fontId="16" fillId="0" borderId="5" xfId="3" applyFont="1" applyBorder="1" applyAlignment="1">
      <alignment horizontal="center" vertical="center"/>
    </xf>
    <xf numFmtId="0" fontId="17" fillId="0" borderId="5" xfId="3" applyFont="1" applyBorder="1" applyAlignment="1">
      <alignment horizontal="center" vertical="center" wrapText="1"/>
    </xf>
    <xf numFmtId="0" fontId="5" fillId="0" borderId="5" xfId="3" applyFont="1" applyBorder="1" applyAlignment="1">
      <alignment horizontal="center" vertical="center" wrapText="1"/>
    </xf>
    <xf numFmtId="0" fontId="18" fillId="0" borderId="5" xfId="3" applyFont="1" applyBorder="1" applyAlignment="1">
      <alignment horizontal="center" vertical="center" wrapText="1"/>
    </xf>
    <xf numFmtId="0" fontId="16" fillId="0" borderId="7" xfId="4" applyFont="1" applyBorder="1" applyAlignment="1">
      <alignment vertical="center" wrapText="1"/>
    </xf>
    <xf numFmtId="0" fontId="16" fillId="0" borderId="7" xfId="4" applyFont="1" applyBorder="1" applyAlignment="1">
      <alignment horizontal="left" vertical="center" wrapText="1"/>
    </xf>
    <xf numFmtId="49" fontId="16" fillId="0" borderId="7" xfId="4" applyNumberFormat="1" applyFont="1" applyBorder="1" applyAlignment="1">
      <alignment horizontal="left" vertical="center" wrapText="1"/>
    </xf>
    <xf numFmtId="0" fontId="16" fillId="5" borderId="7" xfId="4" applyFont="1" applyFill="1" applyBorder="1" applyAlignment="1">
      <alignment vertical="center" wrapText="1"/>
    </xf>
    <xf numFmtId="49" fontId="16" fillId="5" borderId="7" xfId="4" applyNumberFormat="1" applyFont="1" applyFill="1" applyBorder="1" applyAlignment="1">
      <alignment horizontal="left" vertical="center" wrapText="1"/>
    </xf>
    <xf numFmtId="0" fontId="16" fillId="5" borderId="7" xfId="4" applyFont="1" applyFill="1" applyBorder="1" applyAlignment="1">
      <alignment horizontal="left" vertical="center" wrapText="1"/>
    </xf>
    <xf numFmtId="0" fontId="16" fillId="6" borderId="7" xfId="4" applyFont="1" applyFill="1" applyBorder="1" applyAlignment="1">
      <alignment vertical="center" wrapText="1"/>
    </xf>
    <xf numFmtId="0" fontId="16" fillId="6" borderId="7" xfId="4" applyFont="1" applyFill="1" applyBorder="1" applyAlignment="1">
      <alignment horizontal="left" vertical="center" wrapText="1"/>
    </xf>
    <xf numFmtId="0" fontId="16" fillId="0" borderId="7" xfId="4" applyFont="1" applyBorder="1" applyAlignment="1">
      <alignment horizontal="left" wrapText="1"/>
    </xf>
    <xf numFmtId="0" fontId="16" fillId="0" borderId="7" xfId="4" applyFont="1" applyBorder="1" applyAlignment="1">
      <alignment wrapText="1"/>
    </xf>
    <xf numFmtId="0" fontId="16" fillId="0" borderId="0" xfId="3" applyFont="1"/>
    <xf numFmtId="0" fontId="4" fillId="0" borderId="0" xfId="3" applyFont="1"/>
    <xf numFmtId="0" fontId="5" fillId="0" borderId="0" xfId="3" applyFont="1"/>
    <xf numFmtId="165" fontId="6" fillId="0" borderId="2" xfId="2" applyNumberFormat="1" applyFont="1" applyBorder="1" applyAlignment="1" applyProtection="1">
      <alignment horizontal="left" vertical="center"/>
    </xf>
    <xf numFmtId="165" fontId="33" fillId="0" borderId="3" xfId="2" applyNumberFormat="1" applyFont="1" applyBorder="1" applyAlignment="1" applyProtection="1">
      <alignment horizontal="left" vertical="center" indent="1"/>
    </xf>
    <xf numFmtId="0" fontId="34" fillId="0" borderId="0" xfId="3" applyFont="1"/>
    <xf numFmtId="165" fontId="11" fillId="0" borderId="2" xfId="2" applyNumberFormat="1" applyFont="1" applyBorder="1" applyAlignment="1" applyProtection="1">
      <alignment horizontal="left" vertical="center"/>
    </xf>
    <xf numFmtId="165" fontId="11" fillId="0" borderId="3" xfId="2" applyNumberFormat="1" applyFont="1" applyBorder="1" applyAlignment="1" applyProtection="1">
      <alignment horizontal="left" vertical="center"/>
    </xf>
    <xf numFmtId="165" fontId="35" fillId="0" borderId="3" xfId="2" applyNumberFormat="1" applyFont="1" applyBorder="1" applyAlignment="1" applyProtection="1">
      <alignment horizontal="left" vertical="center"/>
    </xf>
    <xf numFmtId="0" fontId="37" fillId="0" borderId="5" xfId="3" applyFont="1" applyBorder="1" applyAlignment="1">
      <alignment horizontal="center" vertical="center"/>
    </xf>
    <xf numFmtId="0" fontId="38" fillId="0" borderId="5" xfId="3" applyFont="1" applyBorder="1" applyAlignment="1">
      <alignment horizontal="center" vertical="center" wrapText="1"/>
    </xf>
    <xf numFmtId="0" fontId="39" fillId="0" borderId="5" xfId="3" applyFont="1" applyBorder="1" applyAlignment="1">
      <alignment horizontal="center" vertical="center" wrapText="1"/>
    </xf>
    <xf numFmtId="0" fontId="41" fillId="0" borderId="20" xfId="3" applyFont="1" applyBorder="1" applyAlignment="1">
      <alignment horizontal="centerContinuous" vertical="center"/>
    </xf>
    <xf numFmtId="0" fontId="16" fillId="0" borderId="20" xfId="3" applyFont="1" applyBorder="1" applyAlignment="1">
      <alignment horizontal="right" vertical="center"/>
    </xf>
    <xf numFmtId="166" fontId="15" fillId="0" borderId="20" xfId="3" applyNumberFormat="1" applyFont="1" applyBorder="1" applyAlignment="1">
      <alignment horizontal="center" vertical="center"/>
    </xf>
    <xf numFmtId="166" fontId="43" fillId="0" borderId="20" xfId="3" applyNumberFormat="1" applyFont="1" applyBorder="1" applyAlignment="1">
      <alignment horizontal="center" vertical="center"/>
    </xf>
    <xf numFmtId="0" fontId="44" fillId="0" borderId="18" xfId="3" applyFont="1" applyBorder="1" applyAlignment="1">
      <alignment horizontal="centerContinuous" vertical="center" wrapText="1"/>
    </xf>
    <xf numFmtId="0" fontId="16" fillId="0" borderId="24" xfId="3" applyFont="1" applyBorder="1" applyAlignment="1">
      <alignment horizontal="right" vertical="center"/>
    </xf>
    <xf numFmtId="166" fontId="15" fillId="0" borderId="5" xfId="3" applyNumberFormat="1" applyFont="1" applyBorder="1" applyAlignment="1">
      <alignment horizontal="center" vertical="center"/>
    </xf>
    <xf numFmtId="166" fontId="43" fillId="0" borderId="31" xfId="3" applyNumberFormat="1" applyFont="1" applyBorder="1" applyAlignment="1">
      <alignment horizontal="center" vertical="center"/>
    </xf>
    <xf numFmtId="166" fontId="15" fillId="0" borderId="25" xfId="3" applyNumberFormat="1" applyFont="1" applyBorder="1" applyAlignment="1">
      <alignment horizontal="center" vertical="center"/>
    </xf>
    <xf numFmtId="166" fontId="43" fillId="0" borderId="25" xfId="3" applyNumberFormat="1" applyFont="1" applyBorder="1" applyAlignment="1">
      <alignment horizontal="center" vertical="center"/>
    </xf>
    <xf numFmtId="0" fontId="16" fillId="0" borderId="5" xfId="3" applyFont="1" applyBorder="1" applyAlignment="1">
      <alignment horizontal="right" vertical="center"/>
    </xf>
    <xf numFmtId="0" fontId="16" fillId="0" borderId="25" xfId="3" applyFont="1" applyBorder="1" applyAlignment="1">
      <alignment horizontal="right" vertical="center"/>
    </xf>
    <xf numFmtId="0" fontId="41" fillId="0" borderId="25" xfId="3" applyFont="1" applyBorder="1" applyAlignment="1">
      <alignment horizontal="centerContinuous" vertical="center"/>
    </xf>
    <xf numFmtId="0" fontId="16" fillId="0" borderId="33" xfId="3" applyFont="1" applyBorder="1" applyAlignment="1">
      <alignment horizontal="right" vertical="center"/>
    </xf>
    <xf numFmtId="0" fontId="46" fillId="0" borderId="0" xfId="3" applyFont="1"/>
    <xf numFmtId="0" fontId="16" fillId="0" borderId="23" xfId="3" applyFont="1" applyBorder="1" applyAlignment="1">
      <alignment horizontal="right" vertical="center"/>
    </xf>
    <xf numFmtId="0" fontId="47" fillId="0" borderId="27" xfId="3" applyFont="1" applyBorder="1" applyAlignment="1">
      <alignment horizontal="centerContinuous" vertical="center"/>
    </xf>
    <xf numFmtId="0" fontId="48" fillId="0" borderId="27" xfId="3" applyFont="1" applyBorder="1" applyAlignment="1">
      <alignment horizontal="right" vertical="center"/>
    </xf>
    <xf numFmtId="166" fontId="49" fillId="0" borderId="25" xfId="3" applyNumberFormat="1" applyFont="1" applyBorder="1" applyAlignment="1">
      <alignment horizontal="center" vertical="center"/>
    </xf>
    <xf numFmtId="166" fontId="51" fillId="0" borderId="25" xfId="3" applyNumberFormat="1" applyFont="1" applyBorder="1" applyAlignment="1">
      <alignment horizontal="center" vertical="center"/>
    </xf>
    <xf numFmtId="166" fontId="52" fillId="0" borderId="25" xfId="3" applyNumberFormat="1" applyFont="1" applyBorder="1" applyAlignment="1">
      <alignment horizontal="center" vertical="center"/>
    </xf>
    <xf numFmtId="166" fontId="51" fillId="0" borderId="20" xfId="3" applyNumberFormat="1" applyFont="1" applyBorder="1" applyAlignment="1">
      <alignment horizontal="center" vertical="center"/>
    </xf>
    <xf numFmtId="0" fontId="48" fillId="0" borderId="20" xfId="3" applyFont="1" applyBorder="1" applyAlignment="1">
      <alignment horizontal="right" vertical="center"/>
    </xf>
    <xf numFmtId="166" fontId="49" fillId="0" borderId="20" xfId="3" applyNumberFormat="1" applyFont="1" applyBorder="1" applyAlignment="1">
      <alignment horizontal="center" vertical="center"/>
    </xf>
    <xf numFmtId="0" fontId="53" fillId="0" borderId="6" xfId="3" applyFont="1" applyBorder="1" applyAlignment="1">
      <alignment horizontal="centerContinuous" vertical="center" wrapText="1"/>
    </xf>
    <xf numFmtId="0" fontId="48" fillId="0" borderId="25" xfId="3" applyFont="1" applyBorder="1" applyAlignment="1">
      <alignment horizontal="right" vertical="center"/>
    </xf>
    <xf numFmtId="166" fontId="51" fillId="0" borderId="35" xfId="3" applyNumberFormat="1" applyFont="1" applyBorder="1" applyAlignment="1">
      <alignment horizontal="center" vertical="center"/>
    </xf>
    <xf numFmtId="1" fontId="15" fillId="0" borderId="20" xfId="3" applyNumberFormat="1" applyFont="1" applyBorder="1" applyAlignment="1">
      <alignment horizontal="right" vertical="center"/>
    </xf>
    <xf numFmtId="1" fontId="15" fillId="0" borderId="24" xfId="3" applyNumberFormat="1" applyFont="1" applyBorder="1" applyAlignment="1">
      <alignment horizontal="right" vertical="center"/>
    </xf>
    <xf numFmtId="1" fontId="15" fillId="0" borderId="28" xfId="3" applyNumberFormat="1" applyFont="1" applyBorder="1" applyAlignment="1">
      <alignment horizontal="right" vertical="center"/>
    </xf>
    <xf numFmtId="1" fontId="15" fillId="0" borderId="30" xfId="3" applyNumberFormat="1" applyFont="1" applyBorder="1" applyAlignment="1">
      <alignment horizontal="right" vertical="center"/>
    </xf>
    <xf numFmtId="1" fontId="15" fillId="0" borderId="22" xfId="3" applyNumberFormat="1" applyFont="1" applyBorder="1" applyAlignment="1">
      <alignment horizontal="right" vertical="center"/>
    </xf>
    <xf numFmtId="1" fontId="15" fillId="0" borderId="25" xfId="3" applyNumberFormat="1" applyFont="1" applyBorder="1" applyAlignment="1">
      <alignment horizontal="right" vertical="center"/>
    </xf>
    <xf numFmtId="1" fontId="15" fillId="0" borderId="27" xfId="3" applyNumberFormat="1" applyFont="1" applyBorder="1" applyAlignment="1">
      <alignment horizontal="right" vertical="center"/>
    </xf>
    <xf numFmtId="1" fontId="15" fillId="0" borderId="33" xfId="3" applyNumberFormat="1" applyFont="1" applyBorder="1" applyAlignment="1">
      <alignment horizontal="right" vertical="center"/>
    </xf>
    <xf numFmtId="165" fontId="33" fillId="0" borderId="4" xfId="2" applyNumberFormat="1" applyFont="1" applyBorder="1" applyAlignment="1" applyProtection="1">
      <alignment horizontal="left" vertical="center" indent="1"/>
    </xf>
    <xf numFmtId="0" fontId="54" fillId="0" borderId="0" xfId="3" applyFont="1" applyAlignment="1">
      <alignment vertical="center"/>
    </xf>
    <xf numFmtId="0" fontId="26" fillId="0" borderId="0" xfId="3" applyFont="1" applyAlignment="1">
      <alignment vertical="center"/>
    </xf>
    <xf numFmtId="165" fontId="35" fillId="0" borderId="4" xfId="2" applyNumberFormat="1" applyFont="1" applyBorder="1" applyAlignment="1" applyProtection="1">
      <alignment horizontal="left" vertical="center"/>
    </xf>
    <xf numFmtId="0" fontId="27" fillId="0" borderId="0" xfId="3" applyFont="1" applyAlignment="1">
      <alignment vertical="center"/>
    </xf>
    <xf numFmtId="0" fontId="31" fillId="0" borderId="6" xfId="3" applyFont="1" applyBorder="1" applyAlignment="1">
      <alignment horizontal="center" vertical="center"/>
    </xf>
    <xf numFmtId="0" fontId="48" fillId="0" borderId="6" xfId="3" applyFont="1" applyBorder="1" applyAlignment="1">
      <alignment vertical="center" wrapText="1"/>
    </xf>
    <xf numFmtId="0" fontId="55" fillId="0" borderId="6" xfId="3" applyFont="1" applyBorder="1" applyAlignment="1">
      <alignment vertical="center"/>
    </xf>
    <xf numFmtId="1" fontId="55" fillId="0" borderId="6" xfId="3" applyNumberFormat="1" applyFont="1" applyBorder="1" applyAlignment="1">
      <alignment horizontal="right" vertical="center"/>
    </xf>
    <xf numFmtId="1" fontId="56" fillId="0" borderId="6" xfId="3" applyNumberFormat="1" applyFont="1" applyBorder="1" applyAlignment="1">
      <alignment horizontal="right" vertical="center"/>
    </xf>
    <xf numFmtId="0" fontId="31" fillId="0" borderId="7" xfId="3" applyFont="1" applyBorder="1" applyAlignment="1">
      <alignment horizontal="center" vertical="center"/>
    </xf>
    <xf numFmtId="0" fontId="48" fillId="0" borderId="7" xfId="3" applyFont="1" applyBorder="1" applyAlignment="1">
      <alignment vertical="center" wrapText="1"/>
    </xf>
    <xf numFmtId="0" fontId="55" fillId="0" borderId="7" xfId="3" applyFont="1" applyBorder="1" applyAlignment="1">
      <alignment vertical="center"/>
    </xf>
    <xf numFmtId="0" fontId="47" fillId="0" borderId="7" xfId="3" applyFont="1" applyBorder="1" applyAlignment="1">
      <alignment horizontal="centerContinuous" vertical="center"/>
    </xf>
    <xf numFmtId="0" fontId="57" fillId="0" borderId="7" xfId="3" applyFont="1" applyBorder="1" applyAlignment="1">
      <alignment horizontal="right" vertical="center"/>
    </xf>
    <xf numFmtId="0" fontId="15" fillId="0" borderId="7" xfId="3" applyFont="1" applyBorder="1" applyAlignment="1">
      <alignment horizontal="center" vertical="center"/>
    </xf>
    <xf numFmtId="0" fontId="18" fillId="0" borderId="7" xfId="3" applyFont="1" applyBorder="1" applyAlignment="1">
      <alignment horizontal="centerContinuous" vertical="center"/>
    </xf>
    <xf numFmtId="0" fontId="58" fillId="0" borderId="0" xfId="3" applyFont="1" applyAlignment="1">
      <alignment horizontal="right" vertical="center"/>
    </xf>
    <xf numFmtId="1" fontId="57" fillId="0" borderId="7" xfId="3" applyNumberFormat="1" applyFont="1" applyBorder="1" applyAlignment="1">
      <alignment vertical="center"/>
    </xf>
    <xf numFmtId="166" fontId="55" fillId="0" borderId="7" xfId="3" applyNumberFormat="1" applyFont="1" applyBorder="1" applyAlignment="1">
      <alignment horizontal="right" vertical="center"/>
    </xf>
    <xf numFmtId="0" fontId="52" fillId="0" borderId="0" xfId="3" applyFont="1" applyAlignment="1">
      <alignment wrapText="1"/>
    </xf>
    <xf numFmtId="0" fontId="26" fillId="0" borderId="0" xfId="7" applyFont="1" applyAlignment="1">
      <alignment vertical="center"/>
    </xf>
    <xf numFmtId="0" fontId="27" fillId="0" borderId="0" xfId="7" applyFont="1" applyAlignment="1">
      <alignment vertical="center"/>
    </xf>
    <xf numFmtId="0" fontId="54" fillId="0" borderId="0" xfId="7" applyFont="1" applyAlignment="1">
      <alignment vertical="center"/>
    </xf>
    <xf numFmtId="0" fontId="60" fillId="0" borderId="6" xfId="7" applyFont="1" applyBorder="1" applyAlignment="1">
      <alignment horizontal="centerContinuous" vertical="center"/>
    </xf>
    <xf numFmtId="0" fontId="45" fillId="0" borderId="28" xfId="7" applyFont="1" applyBorder="1" applyAlignment="1">
      <alignment horizontal="left" vertical="center" wrapText="1"/>
    </xf>
    <xf numFmtId="0" fontId="55" fillId="0" borderId="6" xfId="7" applyFont="1" applyBorder="1" applyAlignment="1">
      <alignment horizontal="center" vertical="center"/>
    </xf>
    <xf numFmtId="0" fontId="60" fillId="0" borderId="7" xfId="7" applyFont="1" applyBorder="1" applyAlignment="1">
      <alignment horizontal="centerContinuous" vertical="center"/>
    </xf>
    <xf numFmtId="0" fontId="12" fillId="0" borderId="12" xfId="3" applyFont="1" applyBorder="1" applyAlignment="1">
      <alignment vertical="center" wrapText="1"/>
    </xf>
    <xf numFmtId="0" fontId="55" fillId="0" borderId="7" xfId="7" applyFont="1" applyBorder="1" applyAlignment="1">
      <alignment horizontal="center" vertical="center"/>
    </xf>
    <xf numFmtId="0" fontId="55" fillId="0" borderId="7" xfId="7" applyFont="1" applyBorder="1" applyAlignment="1">
      <alignment horizontal="right" vertical="center"/>
    </xf>
    <xf numFmtId="0" fontId="56" fillId="0" borderId="7" xfId="7" applyFont="1" applyBorder="1" applyAlignment="1">
      <alignment horizontal="right" vertical="center"/>
    </xf>
    <xf numFmtId="0" fontId="45" fillId="0" borderId="7" xfId="7" applyFont="1" applyBorder="1" applyAlignment="1">
      <alignment horizontal="left" vertical="center"/>
    </xf>
    <xf numFmtId="0" fontId="45" fillId="0" borderId="7" xfId="7" applyFont="1" applyBorder="1" applyAlignment="1">
      <alignment horizontal="left" vertical="center" wrapText="1"/>
    </xf>
    <xf numFmtId="0" fontId="12" fillId="0" borderId="7" xfId="7" applyFont="1" applyBorder="1" applyAlignment="1">
      <alignment horizontal="left" vertical="center" wrapText="1"/>
    </xf>
    <xf numFmtId="0" fontId="60" fillId="0" borderId="7" xfId="7" applyFont="1" applyBorder="1" applyAlignment="1">
      <alignment horizontal="center" vertical="center"/>
    </xf>
    <xf numFmtId="0" fontId="15" fillId="0" borderId="7" xfId="7" applyFont="1" applyBorder="1" applyAlignment="1">
      <alignment horizontal="centerContinuous" vertical="center"/>
    </xf>
    <xf numFmtId="0" fontId="57" fillId="0" borderId="7" xfId="7" applyFont="1" applyBorder="1" applyAlignment="1">
      <alignment horizontal="right" vertical="center"/>
    </xf>
    <xf numFmtId="0" fontId="26" fillId="0" borderId="0" xfId="3" applyFont="1"/>
    <xf numFmtId="0" fontId="27" fillId="0" borderId="0" xfId="3" applyFont="1"/>
    <xf numFmtId="0" fontId="38" fillId="0" borderId="5" xfId="3" applyFont="1" applyBorder="1" applyAlignment="1">
      <alignment horizontal="center" vertical="center"/>
    </xf>
    <xf numFmtId="0" fontId="38" fillId="0" borderId="6" xfId="3" applyFont="1" applyBorder="1" applyAlignment="1">
      <alignment horizontal="centerContinuous" vertical="center"/>
    </xf>
    <xf numFmtId="0" fontId="30" fillId="0" borderId="6" xfId="3" applyFont="1" applyBorder="1" applyAlignment="1">
      <alignment horizontal="center" vertical="center"/>
    </xf>
    <xf numFmtId="166" fontId="26" fillId="0" borderId="0" xfId="7" applyNumberFormat="1" applyFont="1" applyAlignment="1">
      <alignment vertical="center"/>
    </xf>
    <xf numFmtId="0" fontId="63" fillId="0" borderId="7" xfId="3" applyFont="1" applyBorder="1" applyAlignment="1">
      <alignment horizontal="centerContinuous" vertical="center"/>
    </xf>
    <xf numFmtId="49" fontId="16" fillId="0" borderId="7" xfId="3" applyNumberFormat="1" applyFont="1" applyBorder="1" applyAlignment="1">
      <alignment horizontal="center" vertical="center"/>
    </xf>
    <xf numFmtId="0" fontId="30" fillId="0" borderId="7" xfId="3" applyFont="1" applyBorder="1" applyAlignment="1">
      <alignment horizontal="center" vertical="center"/>
    </xf>
    <xf numFmtId="166" fontId="58" fillId="0" borderId="7" xfId="3" applyNumberFormat="1" applyFont="1" applyBorder="1" applyAlignment="1">
      <alignment horizontal="center" vertical="center"/>
    </xf>
    <xf numFmtId="0" fontId="63" fillId="0" borderId="7" xfId="3" applyFont="1" applyBorder="1" applyAlignment="1">
      <alignment horizontal="centerContinuous" vertical="center" wrapText="1"/>
    </xf>
    <xf numFmtId="0" fontId="42" fillId="0" borderId="0" xfId="3" applyFont="1" applyAlignment="1">
      <alignment vertical="center"/>
    </xf>
    <xf numFmtId="0" fontId="66" fillId="0" borderId="5" xfId="3" applyFont="1" applyBorder="1" applyAlignment="1">
      <alignment horizontal="center" vertical="center" wrapText="1"/>
    </xf>
    <xf numFmtId="0" fontId="60" fillId="0" borderId="0" xfId="3" applyFont="1"/>
    <xf numFmtId="0" fontId="47" fillId="0" borderId="0" xfId="3" applyFont="1"/>
    <xf numFmtId="0" fontId="69" fillId="0" borderId="15" xfId="3" applyFont="1" applyBorder="1"/>
    <xf numFmtId="0" fontId="15" fillId="0" borderId="0" xfId="3" applyFont="1"/>
    <xf numFmtId="0" fontId="15" fillId="0" borderId="0" xfId="3" applyFont="1" applyAlignment="1">
      <alignment horizontal="left" vertical="center"/>
    </xf>
    <xf numFmtId="0" fontId="15" fillId="0" borderId="0" xfId="3" applyFont="1" applyAlignment="1">
      <alignment horizontal="center" vertical="center"/>
    </xf>
    <xf numFmtId="0" fontId="48" fillId="8" borderId="28" xfId="3" quotePrefix="1" applyFont="1" applyFill="1" applyBorder="1" applyAlignment="1">
      <alignment horizontal="center" vertical="center"/>
    </xf>
    <xf numFmtId="0" fontId="72" fillId="8" borderId="19" xfId="3" applyFont="1" applyFill="1" applyBorder="1" applyAlignment="1">
      <alignment horizontal="center" vertical="center" wrapText="1"/>
    </xf>
    <xf numFmtId="0" fontId="47" fillId="0" borderId="0" xfId="3" applyFont="1" applyAlignment="1">
      <alignment wrapText="1"/>
    </xf>
    <xf numFmtId="0" fontId="43" fillId="0" borderId="0" xfId="3" applyFont="1" applyAlignment="1">
      <alignment vertical="center"/>
    </xf>
    <xf numFmtId="0" fontId="49" fillId="0" borderId="0" xfId="3" applyFont="1" applyAlignment="1">
      <alignment vertical="center"/>
    </xf>
    <xf numFmtId="0" fontId="75" fillId="0" borderId="0" xfId="3" applyFont="1" applyAlignment="1">
      <alignment vertical="center"/>
    </xf>
    <xf numFmtId="0" fontId="77" fillId="0" borderId="0" xfId="3" applyFont="1" applyAlignment="1">
      <alignment vertical="center"/>
    </xf>
    <xf numFmtId="0" fontId="28" fillId="0" borderId="0" xfId="3" applyFont="1" applyAlignment="1">
      <alignment vertical="center"/>
    </xf>
    <xf numFmtId="1" fontId="48" fillId="8" borderId="28" xfId="3" quotePrefix="1" applyNumberFormat="1" applyFont="1" applyFill="1" applyBorder="1" applyAlignment="1">
      <alignment horizontal="center" vertical="center"/>
    </xf>
    <xf numFmtId="1" fontId="67" fillId="8" borderId="28" xfId="3" quotePrefix="1" applyNumberFormat="1" applyFont="1" applyFill="1" applyBorder="1" applyAlignment="1">
      <alignment horizontal="center" vertical="center"/>
    </xf>
    <xf numFmtId="1" fontId="72" fillId="8" borderId="16" xfId="3" quotePrefix="1" applyNumberFormat="1" applyFont="1" applyFill="1" applyBorder="1" applyAlignment="1">
      <alignment horizontal="center" vertical="center"/>
    </xf>
    <xf numFmtId="1" fontId="30" fillId="0" borderId="6" xfId="3" applyNumberFormat="1" applyFont="1" applyBorder="1" applyAlignment="1">
      <alignment horizontal="center" vertical="center"/>
    </xf>
    <xf numFmtId="1" fontId="30" fillId="0" borderId="7" xfId="3" applyNumberFormat="1" applyFont="1" applyBorder="1" applyAlignment="1">
      <alignment horizontal="center" vertical="center"/>
    </xf>
    <xf numFmtId="1" fontId="62" fillId="0" borderId="6" xfId="3" applyNumberFormat="1" applyFont="1" applyBorder="1" applyAlignment="1">
      <alignment horizontal="center" vertical="center"/>
    </xf>
    <xf numFmtId="1" fontId="62" fillId="0" borderId="7" xfId="3" applyNumberFormat="1" applyFont="1" applyBorder="1" applyAlignment="1">
      <alignment horizontal="center" vertical="center"/>
    </xf>
    <xf numFmtId="0" fontId="40" fillId="0" borderId="6" xfId="0" applyFont="1" applyBorder="1" applyAlignment="1">
      <alignment vertical="center" wrapText="1"/>
    </xf>
    <xf numFmtId="1" fontId="15" fillId="0" borderId="0" xfId="3" applyNumberFormat="1" applyFont="1" applyAlignment="1">
      <alignment vertical="center"/>
    </xf>
    <xf numFmtId="1" fontId="7" fillId="0" borderId="0" xfId="3" applyNumberFormat="1"/>
    <xf numFmtId="1" fontId="56" fillId="0" borderId="6" xfId="3" applyNumberFormat="1" applyFont="1" applyBorder="1" applyAlignment="1">
      <alignment vertical="center"/>
    </xf>
    <xf numFmtId="1" fontId="26" fillId="0" borderId="0" xfId="3" applyNumberFormat="1" applyFont="1" applyAlignment="1">
      <alignment vertical="center"/>
    </xf>
    <xf numFmtId="1" fontId="49" fillId="0" borderId="28" xfId="3" applyNumberFormat="1" applyFont="1" applyBorder="1" applyAlignment="1">
      <alignment horizontal="right" vertical="center"/>
    </xf>
    <xf numFmtId="1" fontId="49" fillId="0" borderId="25" xfId="3" applyNumberFormat="1" applyFont="1" applyBorder="1" applyAlignment="1">
      <alignment horizontal="right" vertical="center"/>
    </xf>
    <xf numFmtId="1" fontId="58" fillId="0" borderId="0" xfId="3" applyNumberFormat="1" applyFont="1" applyAlignment="1">
      <alignment horizontal="right" vertical="center"/>
    </xf>
    <xf numFmtId="1" fontId="55" fillId="0" borderId="7" xfId="3" applyNumberFormat="1" applyFont="1" applyBorder="1" applyAlignment="1">
      <alignment vertical="center"/>
    </xf>
    <xf numFmtId="0" fontId="55" fillId="0" borderId="7" xfId="7" applyFont="1" applyBorder="1" applyAlignment="1">
      <alignment horizontal="right"/>
    </xf>
    <xf numFmtId="0" fontId="39" fillId="0" borderId="7" xfId="3" applyFont="1" applyBorder="1" applyAlignment="1">
      <alignment horizontal="center" vertical="center" wrapText="1"/>
    </xf>
    <xf numFmtId="0" fontId="82" fillId="0" borderId="7" xfId="0" applyFont="1" applyBorder="1" applyAlignment="1">
      <alignment horizontal="right"/>
    </xf>
    <xf numFmtId="0" fontId="38" fillId="0" borderId="7" xfId="3" applyFont="1" applyBorder="1" applyAlignment="1">
      <alignment horizontal="center" vertical="center" wrapText="1"/>
    </xf>
    <xf numFmtId="0" fontId="82" fillId="0" borderId="7" xfId="0" applyFont="1" applyBorder="1"/>
    <xf numFmtId="1" fontId="0" fillId="0" borderId="0" xfId="0" applyNumberFormat="1"/>
    <xf numFmtId="0" fontId="60" fillId="0" borderId="6" xfId="15" applyFont="1" applyBorder="1" applyAlignment="1">
      <alignment horizontal="left" vertical="center" wrapText="1"/>
    </xf>
    <xf numFmtId="0" fontId="60" fillId="0" borderId="0" xfId="15" applyFont="1" applyAlignment="1">
      <alignment vertical="top" wrapText="1"/>
    </xf>
    <xf numFmtId="0" fontId="83" fillId="0" borderId="0" xfId="0" applyFont="1" applyAlignment="1">
      <alignment vertical="center"/>
    </xf>
    <xf numFmtId="0" fontId="83" fillId="0" borderId="0" xfId="0" applyFont="1" applyAlignment="1">
      <alignment horizontal="center" vertical="center"/>
    </xf>
    <xf numFmtId="0" fontId="83" fillId="0" borderId="0" xfId="0" applyFont="1" applyAlignment="1">
      <alignment horizontal="left" vertical="center"/>
    </xf>
    <xf numFmtId="0" fontId="90" fillId="0" borderId="0" xfId="0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84" fillId="0" borderId="0" xfId="0" applyFont="1" applyAlignment="1">
      <alignment vertical="center"/>
    </xf>
    <xf numFmtId="0" fontId="38" fillId="0" borderId="5" xfId="0" applyFont="1" applyBorder="1" applyAlignment="1">
      <alignment horizontal="center" vertical="center" wrapText="1"/>
    </xf>
    <xf numFmtId="0" fontId="84" fillId="0" borderId="0" xfId="0" applyFont="1" applyAlignment="1">
      <alignment vertical="center" wrapText="1"/>
    </xf>
    <xf numFmtId="9" fontId="84" fillId="0" borderId="0" xfId="0" applyNumberFormat="1" applyFont="1" applyAlignment="1">
      <alignment vertical="center"/>
    </xf>
    <xf numFmtId="0" fontId="91" fillId="0" borderId="0" xfId="0" applyFont="1" applyAlignment="1">
      <alignment vertical="center" wrapText="1"/>
    </xf>
    <xf numFmtId="9" fontId="84" fillId="0" borderId="0" xfId="0" applyNumberFormat="1" applyFont="1" applyAlignment="1">
      <alignment horizontal="center" vertical="center"/>
    </xf>
    <xf numFmtId="0" fontId="60" fillId="0" borderId="0" xfId="0" applyFont="1"/>
    <xf numFmtId="0" fontId="69" fillId="0" borderId="47" xfId="16" applyFont="1" applyBorder="1" applyAlignment="1">
      <alignment horizontal="center" vertical="center" wrapText="1"/>
    </xf>
    <xf numFmtId="0" fontId="69" fillId="0" borderId="6" xfId="15" applyFont="1" applyBorder="1" applyAlignment="1">
      <alignment horizontal="left" vertical="center" wrapText="1"/>
    </xf>
    <xf numFmtId="0" fontId="60" fillId="0" borderId="17" xfId="18" applyFont="1" applyBorder="1" applyAlignment="1">
      <alignment horizontal="center" vertical="center"/>
    </xf>
    <xf numFmtId="0" fontId="60" fillId="0" borderId="0" xfId="19" applyFont="1" applyAlignment="1">
      <alignment horizontal="left" vertical="center" wrapText="1"/>
    </xf>
    <xf numFmtId="49" fontId="94" fillId="0" borderId="15" xfId="0" applyNumberFormat="1" applyFont="1" applyBorder="1"/>
    <xf numFmtId="0" fontId="69" fillId="0" borderId="17" xfId="0" applyFont="1" applyBorder="1" applyAlignment="1">
      <alignment horizontal="center" vertical="center"/>
    </xf>
    <xf numFmtId="0" fontId="69" fillId="0" borderId="16" xfId="0" applyFont="1" applyBorder="1" applyAlignment="1">
      <alignment horizontal="left" vertical="center" wrapText="1"/>
    </xf>
    <xf numFmtId="0" fontId="69" fillId="0" borderId="6" xfId="0" applyFont="1" applyBorder="1" applyAlignment="1">
      <alignment wrapText="1"/>
    </xf>
    <xf numFmtId="0" fontId="69" fillId="0" borderId="17" xfId="0" applyFont="1" applyBorder="1" applyAlignment="1">
      <alignment horizontal="center"/>
    </xf>
    <xf numFmtId="1" fontId="30" fillId="0" borderId="28" xfId="0" applyNumberFormat="1" applyFont="1" applyBorder="1" applyAlignment="1">
      <alignment horizontal="center" vertical="center"/>
    </xf>
    <xf numFmtId="1" fontId="62" fillId="0" borderId="28" xfId="0" applyNumberFormat="1" applyFont="1" applyBorder="1" applyAlignment="1">
      <alignment horizontal="center" vertical="center"/>
    </xf>
    <xf numFmtId="1" fontId="62" fillId="0" borderId="6" xfId="0" applyNumberFormat="1" applyFont="1" applyBorder="1" applyAlignment="1">
      <alignment horizontal="center" vertical="center"/>
    </xf>
    <xf numFmtId="1" fontId="16" fillId="0" borderId="6" xfId="0" applyNumberFormat="1" applyFont="1" applyBorder="1" applyAlignment="1">
      <alignment horizontal="center" vertical="center"/>
    </xf>
    <xf numFmtId="1" fontId="62" fillId="0" borderId="48" xfId="0" applyNumberFormat="1" applyFont="1" applyBorder="1" applyAlignment="1">
      <alignment horizontal="center" vertical="center"/>
    </xf>
    <xf numFmtId="1" fontId="70" fillId="0" borderId="6" xfId="0" applyNumberFormat="1" applyFont="1" applyBorder="1" applyAlignment="1">
      <alignment horizontal="center" vertical="center"/>
    </xf>
    <xf numFmtId="1" fontId="70" fillId="0" borderId="6" xfId="15" applyNumberFormat="1" applyFont="1" applyBorder="1" applyAlignment="1">
      <alignment horizontal="center" vertical="center"/>
    </xf>
    <xf numFmtId="1" fontId="60" fillId="10" borderId="6" xfId="0" applyNumberFormat="1" applyFont="1" applyFill="1" applyBorder="1" applyAlignment="1">
      <alignment horizontal="center" vertical="center"/>
    </xf>
    <xf numFmtId="1" fontId="71" fillId="10" borderId="6" xfId="0" applyNumberFormat="1" applyFont="1" applyFill="1" applyBorder="1" applyAlignment="1">
      <alignment horizontal="center" vertical="center"/>
    </xf>
    <xf numFmtId="1" fontId="60" fillId="10" borderId="32" xfId="0" applyNumberFormat="1" applyFont="1" applyFill="1" applyBorder="1" applyAlignment="1">
      <alignment horizontal="center" vertical="center"/>
    </xf>
    <xf numFmtId="1" fontId="71" fillId="10" borderId="32" xfId="0" applyNumberFormat="1" applyFont="1" applyFill="1" applyBorder="1" applyAlignment="1">
      <alignment horizontal="center" vertical="center"/>
    </xf>
    <xf numFmtId="165" fontId="6" fillId="0" borderId="2" xfId="72" applyNumberFormat="1" applyFont="1" applyBorder="1" applyAlignment="1" applyProtection="1">
      <alignment horizontal="left" vertical="center"/>
    </xf>
    <xf numFmtId="0" fontId="117" fillId="0" borderId="0" xfId="3" applyFont="1" applyAlignment="1">
      <alignment horizontal="center" vertical="center"/>
    </xf>
    <xf numFmtId="0" fontId="31" fillId="0" borderId="0" xfId="3" applyFont="1" applyAlignment="1">
      <alignment vertical="center"/>
    </xf>
    <xf numFmtId="165" fontId="64" fillId="0" borderId="3" xfId="72" applyNumberFormat="1" applyFont="1" applyBorder="1" applyAlignment="1" applyProtection="1">
      <alignment horizontal="center" vertical="center"/>
    </xf>
    <xf numFmtId="165" fontId="6" fillId="0" borderId="3" xfId="72" applyNumberFormat="1" applyFont="1" applyBorder="1" applyAlignment="1" applyProtection="1">
      <alignment horizontal="center" vertical="center"/>
    </xf>
    <xf numFmtId="0" fontId="31" fillId="0" borderId="0" xfId="3" applyFont="1" applyAlignment="1">
      <alignment horizontal="center" vertical="center"/>
    </xf>
    <xf numFmtId="0" fontId="75" fillId="0" borderId="0" xfId="3" applyFont="1" applyAlignment="1">
      <alignment horizontal="center" vertical="center"/>
    </xf>
    <xf numFmtId="0" fontId="42" fillId="0" borderId="0" xfId="3" applyFont="1" applyAlignment="1">
      <alignment horizontal="center" vertical="center"/>
    </xf>
    <xf numFmtId="0" fontId="26" fillId="0" borderId="0" xfId="3" applyFont="1" applyAlignment="1">
      <alignment horizontal="center" vertical="center"/>
    </xf>
    <xf numFmtId="0" fontId="36" fillId="0" borderId="0" xfId="3" applyFont="1" applyAlignment="1">
      <alignment vertical="center"/>
    </xf>
    <xf numFmtId="0" fontId="119" fillId="0" borderId="0" xfId="3" applyFont="1" applyAlignment="1">
      <alignment vertical="center"/>
    </xf>
    <xf numFmtId="0" fontId="120" fillId="0" borderId="0" xfId="3" applyFont="1" applyAlignment="1">
      <alignment vertical="center"/>
    </xf>
    <xf numFmtId="0" fontId="121" fillId="0" borderId="0" xfId="3" applyFont="1" applyAlignment="1">
      <alignment vertical="center"/>
    </xf>
    <xf numFmtId="0" fontId="75" fillId="0" borderId="0" xfId="3" applyFont="1" applyAlignment="1">
      <alignment horizontal="left" vertical="center"/>
    </xf>
    <xf numFmtId="0" fontId="48" fillId="0" borderId="66" xfId="3" applyFont="1" applyBorder="1" applyAlignment="1">
      <alignment horizontal="center"/>
    </xf>
    <xf numFmtId="0" fontId="60" fillId="0" borderId="0" xfId="3" applyFont="1" applyAlignment="1">
      <alignment wrapText="1"/>
    </xf>
    <xf numFmtId="0" fontId="48" fillId="0" borderId="0" xfId="15" applyFont="1" applyAlignment="1">
      <alignment vertical="center" wrapText="1"/>
    </xf>
    <xf numFmtId="0" fontId="60" fillId="0" borderId="0" xfId="15" applyFont="1" applyAlignment="1">
      <alignment vertical="center" wrapText="1"/>
    </xf>
    <xf numFmtId="0" fontId="60" fillId="0" borderId="0" xfId="3" applyFont="1" applyAlignment="1">
      <alignment vertical="center" wrapText="1"/>
    </xf>
    <xf numFmtId="0" fontId="15" fillId="0" borderId="67" xfId="3" applyFont="1" applyBorder="1" applyAlignment="1">
      <alignment vertical="center"/>
    </xf>
    <xf numFmtId="0" fontId="15" fillId="0" borderId="37" xfId="3" applyFont="1" applyBorder="1" applyAlignment="1">
      <alignment vertical="center"/>
    </xf>
    <xf numFmtId="1" fontId="48" fillId="0" borderId="38" xfId="3" applyNumberFormat="1" applyFont="1" applyBorder="1" applyAlignment="1">
      <alignment horizontal="center" vertical="center"/>
    </xf>
    <xf numFmtId="1" fontId="67" fillId="0" borderId="38" xfId="3" applyNumberFormat="1" applyFont="1" applyBorder="1" applyAlignment="1">
      <alignment horizontal="center" vertical="center"/>
    </xf>
    <xf numFmtId="1" fontId="67" fillId="0" borderId="68" xfId="3" applyNumberFormat="1" applyFont="1" applyBorder="1" applyAlignment="1">
      <alignment horizontal="center" vertical="center"/>
    </xf>
    <xf numFmtId="1" fontId="62" fillId="0" borderId="71" xfId="3" applyNumberFormat="1" applyFont="1" applyBorder="1" applyAlignment="1">
      <alignment horizontal="center" vertical="center"/>
    </xf>
    <xf numFmtId="1" fontId="67" fillId="0" borderId="36" xfId="3" applyNumberFormat="1" applyFont="1" applyBorder="1" applyAlignment="1">
      <alignment horizontal="center" vertical="center"/>
    </xf>
    <xf numFmtId="1" fontId="48" fillId="0" borderId="74" xfId="3" applyNumberFormat="1" applyFont="1" applyBorder="1" applyAlignment="1">
      <alignment horizontal="center" vertical="center"/>
    </xf>
    <xf numFmtId="1" fontId="62" fillId="9" borderId="48" xfId="0" applyNumberFormat="1" applyFont="1" applyFill="1" applyBorder="1" applyAlignment="1">
      <alignment horizontal="center" vertical="center"/>
    </xf>
    <xf numFmtId="1" fontId="62" fillId="29" borderId="48" xfId="0" applyNumberFormat="1" applyFont="1" applyFill="1" applyBorder="1" applyAlignment="1">
      <alignment horizontal="center" vertical="center"/>
    </xf>
    <xf numFmtId="0" fontId="48" fillId="0" borderId="0" xfId="3" applyFont="1" applyAlignment="1">
      <alignment horizontal="left"/>
    </xf>
    <xf numFmtId="0" fontId="48" fillId="0" borderId="0" xfId="3" applyFont="1"/>
    <xf numFmtId="0" fontId="48" fillId="0" borderId="66" xfId="3" applyFont="1" applyBorder="1" applyAlignment="1">
      <alignment horizontal="center" vertical="center"/>
    </xf>
    <xf numFmtId="0" fontId="48" fillId="0" borderId="0" xfId="3" applyFont="1" applyAlignment="1">
      <alignment horizontal="left" wrapText="1"/>
    </xf>
    <xf numFmtId="0" fontId="48" fillId="0" borderId="0" xfId="3" applyFont="1" applyAlignment="1">
      <alignment wrapText="1"/>
    </xf>
    <xf numFmtId="0" fontId="48" fillId="30" borderId="49" xfId="3" applyFont="1" applyFill="1" applyBorder="1" applyAlignment="1">
      <alignment vertical="center"/>
    </xf>
    <xf numFmtId="0" fontId="48" fillId="30" borderId="49" xfId="15" applyFont="1" applyFill="1" applyBorder="1" applyAlignment="1">
      <alignment vertical="center"/>
    </xf>
    <xf numFmtId="0" fontId="52" fillId="30" borderId="45" xfId="3" applyFont="1" applyFill="1" applyBorder="1" applyAlignment="1">
      <alignment vertical="center"/>
    </xf>
    <xf numFmtId="0" fontId="15" fillId="30" borderId="65" xfId="3" applyFont="1" applyFill="1" applyBorder="1" applyAlignment="1">
      <alignment vertical="center"/>
    </xf>
    <xf numFmtId="0" fontId="15" fillId="30" borderId="65" xfId="3" applyFont="1" applyFill="1" applyBorder="1" applyAlignment="1">
      <alignment horizontal="center" vertical="center"/>
    </xf>
    <xf numFmtId="0" fontId="42" fillId="30" borderId="65" xfId="3" applyFont="1" applyFill="1" applyBorder="1" applyAlignment="1">
      <alignment horizontal="center" vertical="center"/>
    </xf>
    <xf numFmtId="0" fontId="49" fillId="30" borderId="6" xfId="3" applyFont="1" applyFill="1" applyBorder="1" applyAlignment="1">
      <alignment horizontal="center" vertical="center"/>
    </xf>
    <xf numFmtId="0" fontId="50" fillId="30" borderId="48" xfId="3" applyFont="1" applyFill="1" applyBorder="1" applyAlignment="1">
      <alignment horizontal="center" vertical="center"/>
    </xf>
    <xf numFmtId="4" fontId="42" fillId="9" borderId="12" xfId="81" applyNumberFormat="1" applyFont="1" applyFill="1" applyBorder="1" applyAlignment="1">
      <alignment vertical="center"/>
    </xf>
    <xf numFmtId="0" fontId="36" fillId="0" borderId="0" xfId="81" applyFont="1"/>
    <xf numFmtId="0" fontId="134" fillId="0" borderId="0" xfId="81" applyFont="1"/>
    <xf numFmtId="0" fontId="134" fillId="0" borderId="17" xfId="81" applyFont="1" applyBorder="1"/>
    <xf numFmtId="0" fontId="36" fillId="0" borderId="17" xfId="81" applyFont="1" applyBorder="1"/>
    <xf numFmtId="165" fontId="134" fillId="0" borderId="0" xfId="80" applyNumberFormat="1" applyFont="1" applyBorder="1" applyAlignment="1" applyProtection="1">
      <alignment horizontal="left" vertical="center"/>
    </xf>
    <xf numFmtId="165" fontId="126" fillId="0" borderId="0" xfId="80" applyNumberFormat="1" applyFont="1" applyBorder="1" applyAlignment="1" applyProtection="1">
      <alignment horizontal="left" vertical="center"/>
    </xf>
    <xf numFmtId="165" fontId="134" fillId="9" borderId="0" xfId="80" applyNumberFormat="1" applyFont="1" applyFill="1" applyBorder="1" applyAlignment="1" applyProtection="1">
      <alignment horizontal="left" vertical="center"/>
    </xf>
    <xf numFmtId="165" fontId="126" fillId="0" borderId="84" xfId="80" applyNumberFormat="1" applyFont="1" applyBorder="1" applyAlignment="1" applyProtection="1">
      <alignment horizontal="left" vertical="center"/>
    </xf>
    <xf numFmtId="3" fontId="93" fillId="0" borderId="0" xfId="4" applyNumberFormat="1" applyFont="1"/>
    <xf numFmtId="3" fontId="132" fillId="0" borderId="0" xfId="4" applyNumberFormat="1" applyFont="1"/>
    <xf numFmtId="0" fontId="93" fillId="0" borderId="0" xfId="4" applyFont="1"/>
    <xf numFmtId="0" fontId="93" fillId="0" borderId="0" xfId="4" applyFont="1" applyAlignment="1">
      <alignment horizontal="center" vertical="center" wrapText="1"/>
    </xf>
    <xf numFmtId="0" fontId="15" fillId="0" borderId="0" xfId="4" applyAlignment="1">
      <alignment horizontal="left"/>
    </xf>
    <xf numFmtId="0" fontId="38" fillId="0" borderId="79" xfId="3" applyFont="1" applyBorder="1" applyAlignment="1">
      <alignment horizontal="center" vertical="center" wrapText="1"/>
    </xf>
    <xf numFmtId="0" fontId="93" fillId="0" borderId="0" xfId="4" applyFont="1" applyAlignment="1">
      <alignment horizontal="center" vertical="center"/>
    </xf>
    <xf numFmtId="0" fontId="38" fillId="0" borderId="79" xfId="3" applyFont="1" applyBorder="1" applyAlignment="1">
      <alignment horizontal="center" vertical="center" textRotation="90" wrapText="1"/>
    </xf>
    <xf numFmtId="3" fontId="38" fillId="0" borderId="79" xfId="3" applyNumberFormat="1" applyFont="1" applyBorder="1" applyAlignment="1">
      <alignment horizontal="center" vertical="center" textRotation="90" wrapText="1"/>
    </xf>
    <xf numFmtId="0" fontId="132" fillId="0" borderId="0" xfId="4" applyFont="1"/>
    <xf numFmtId="0" fontId="18" fillId="0" borderId="79" xfId="3" applyFont="1" applyBorder="1" applyAlignment="1" applyProtection="1">
      <alignment horizontal="center" vertical="center" wrapText="1"/>
      <protection locked="0"/>
    </xf>
    <xf numFmtId="0" fontId="18" fillId="7" borderId="79" xfId="3" applyFont="1" applyFill="1" applyBorder="1" applyAlignment="1">
      <alignment horizontal="right" vertical="center" wrapText="1"/>
    </xf>
    <xf numFmtId="0" fontId="18" fillId="7" borderId="79" xfId="3" applyFont="1" applyFill="1" applyBorder="1" applyAlignment="1">
      <alignment horizontal="center" vertical="center" wrapText="1"/>
    </xf>
    <xf numFmtId="3" fontId="93" fillId="0" borderId="0" xfId="4" applyNumberFormat="1" applyFont="1" applyAlignment="1">
      <alignment horizontal="center" vertical="center" wrapText="1"/>
    </xf>
    <xf numFmtId="0" fontId="93" fillId="0" borderId="0" xfId="4" applyFont="1" applyAlignment="1">
      <alignment horizontal="left" wrapText="1"/>
    </xf>
    <xf numFmtId="0" fontId="93" fillId="0" borderId="0" xfId="4" applyFont="1" applyAlignment="1">
      <alignment wrapText="1"/>
    </xf>
    <xf numFmtId="3" fontId="93" fillId="0" borderId="0" xfId="4" applyNumberFormat="1" applyFont="1" applyAlignment="1">
      <alignment wrapText="1"/>
    </xf>
    <xf numFmtId="3" fontId="132" fillId="0" borderId="0" xfId="4" applyNumberFormat="1" applyFont="1" applyAlignment="1">
      <alignment wrapText="1"/>
    </xf>
    <xf numFmtId="0" fontId="93" fillId="0" borderId="0" xfId="4" applyFont="1" applyAlignment="1">
      <alignment horizontal="left"/>
    </xf>
    <xf numFmtId="165" fontId="6" fillId="0" borderId="91" xfId="2" applyNumberFormat="1" applyFont="1" applyBorder="1" applyAlignment="1" applyProtection="1">
      <alignment horizontal="left" vertical="center" indent="1"/>
    </xf>
    <xf numFmtId="165" fontId="6" fillId="0" borderId="90" xfId="2" applyNumberFormat="1" applyFont="1" applyBorder="1" applyAlignment="1" applyProtection="1">
      <alignment horizontal="left" vertical="center" indent="1"/>
    </xf>
    <xf numFmtId="165" fontId="11" fillId="0" borderId="89" xfId="2" applyNumberFormat="1" applyFont="1" applyBorder="1" applyAlignment="1" applyProtection="1">
      <alignment horizontal="left" vertical="center"/>
    </xf>
    <xf numFmtId="165" fontId="11" fillId="0" borderId="91" xfId="2" applyNumberFormat="1" applyFont="1" applyBorder="1" applyAlignment="1" applyProtection="1">
      <alignment horizontal="left" vertical="center"/>
    </xf>
    <xf numFmtId="165" fontId="11" fillId="0" borderId="90" xfId="2" applyNumberFormat="1" applyFont="1" applyBorder="1" applyAlignment="1" applyProtection="1">
      <alignment horizontal="left" vertical="center"/>
    </xf>
    <xf numFmtId="0" fontId="26" fillId="0" borderId="0" xfId="4" applyFont="1"/>
    <xf numFmtId="0" fontId="18" fillId="5" borderId="79" xfId="4" applyFont="1" applyFill="1" applyBorder="1" applyAlignment="1">
      <alignment horizontal="center" vertical="center" textRotation="90" wrapText="1"/>
    </xf>
    <xf numFmtId="0" fontId="18" fillId="0" borderId="79" xfId="4" applyFont="1" applyBorder="1" applyAlignment="1">
      <alignment horizontal="center" vertical="center" textRotation="90" wrapText="1"/>
    </xf>
    <xf numFmtId="0" fontId="26" fillId="0" borderId="0" xfId="4" applyFont="1" applyAlignment="1">
      <alignment horizontal="center" vertical="center" wrapText="1"/>
    </xf>
    <xf numFmtId="166" fontId="18" fillId="7" borderId="79" xfId="3" applyNumberFormat="1" applyFont="1" applyFill="1" applyBorder="1" applyAlignment="1">
      <alignment horizontal="center" vertical="center" wrapText="1"/>
    </xf>
    <xf numFmtId="0" fontId="18" fillId="0" borderId="79" xfId="4" applyFont="1" applyBorder="1" applyAlignment="1" applyProtection="1">
      <alignment horizontal="center" vertical="center"/>
      <protection locked="0"/>
    </xf>
    <xf numFmtId="0" fontId="18" fillId="0" borderId="79" xfId="4" applyFont="1" applyBorder="1" applyAlignment="1" applyProtection="1">
      <alignment horizontal="center" vertical="center" wrapText="1"/>
      <protection locked="0"/>
    </xf>
    <xf numFmtId="0" fontId="18" fillId="7" borderId="79" xfId="4" applyFont="1" applyFill="1" applyBorder="1" applyAlignment="1">
      <alignment horizontal="center" vertical="center" wrapText="1"/>
    </xf>
    <xf numFmtId="166" fontId="18" fillId="7" borderId="79" xfId="4" applyNumberFormat="1" applyFont="1" applyFill="1" applyBorder="1" applyAlignment="1">
      <alignment horizontal="center" vertical="center" wrapText="1"/>
    </xf>
    <xf numFmtId="0" fontId="79" fillId="0" borderId="0" xfId="4" applyFont="1"/>
    <xf numFmtId="0" fontId="38" fillId="0" borderId="0" xfId="4" applyFont="1" applyAlignment="1">
      <alignment horizontal="left"/>
    </xf>
    <xf numFmtId="0" fontId="26" fillId="0" borderId="0" xfId="4" applyFont="1" applyAlignment="1">
      <alignment wrapText="1"/>
    </xf>
    <xf numFmtId="0" fontId="26" fillId="0" borderId="0" xfId="4" applyFont="1" applyAlignment="1">
      <alignment horizontal="center" wrapText="1"/>
    </xf>
    <xf numFmtId="0" fontId="38" fillId="0" borderId="0" xfId="4" applyFont="1" applyAlignment="1">
      <alignment wrapText="1"/>
    </xf>
    <xf numFmtId="0" fontId="38" fillId="0" borderId="0" xfId="4" applyFont="1" applyAlignment="1">
      <alignment horizontal="left" wrapText="1"/>
    </xf>
    <xf numFmtId="0" fontId="36" fillId="0" borderId="0" xfId="4" applyFont="1" applyAlignment="1">
      <alignment horizontal="center"/>
    </xf>
    <xf numFmtId="3" fontId="18" fillId="30" borderId="79" xfId="3" applyNumberFormat="1" applyFont="1" applyFill="1" applyBorder="1" applyAlignment="1">
      <alignment horizontal="center" vertical="center"/>
    </xf>
    <xf numFmtId="49" fontId="15" fillId="0" borderId="0" xfId="4" applyNumberFormat="1"/>
    <xf numFmtId="0" fontId="38" fillId="5" borderId="79" xfId="3" applyFont="1" applyFill="1" applyBorder="1" applyAlignment="1">
      <alignment horizontal="center" vertical="center" textRotation="90" wrapText="1"/>
    </xf>
    <xf numFmtId="0" fontId="38" fillId="3" borderId="79" xfId="3" applyFont="1" applyFill="1" applyBorder="1" applyAlignment="1">
      <alignment horizontal="center" vertical="center" textRotation="90" wrapText="1"/>
    </xf>
    <xf numFmtId="3" fontId="38" fillId="5" borderId="79" xfId="3" applyNumberFormat="1" applyFont="1" applyFill="1" applyBorder="1" applyAlignment="1">
      <alignment horizontal="center" vertical="center" textRotation="90" wrapText="1"/>
    </xf>
    <xf numFmtId="3" fontId="38" fillId="5" borderId="79" xfId="4" applyNumberFormat="1" applyFont="1" applyFill="1" applyBorder="1" applyAlignment="1">
      <alignment horizontal="center" vertical="center" textRotation="90" wrapText="1"/>
    </xf>
    <xf numFmtId="3" fontId="18" fillId="0" borderId="79" xfId="4" applyNumberFormat="1" applyFont="1" applyBorder="1" applyAlignment="1">
      <alignment horizontal="center" vertical="center" wrapText="1"/>
    </xf>
    <xf numFmtId="0" fontId="18" fillId="0" borderId="79" xfId="3" applyFont="1" applyBorder="1" applyAlignment="1" applyProtection="1">
      <alignment horizontal="center"/>
      <protection locked="0"/>
    </xf>
    <xf numFmtId="0" fontId="18" fillId="7" borderId="79" xfId="3" applyFont="1" applyFill="1" applyBorder="1" applyAlignment="1">
      <alignment horizontal="center" vertical="center"/>
    </xf>
    <xf numFmtId="0" fontId="18" fillId="0" borderId="0" xfId="4" applyFont="1" applyAlignment="1">
      <alignment vertical="center"/>
    </xf>
    <xf numFmtId="0" fontId="18" fillId="0" borderId="0" xfId="4" applyFont="1" applyAlignment="1">
      <alignment vertical="center" wrapText="1"/>
    </xf>
    <xf numFmtId="0" fontId="18" fillId="0" borderId="0" xfId="4" applyFont="1"/>
    <xf numFmtId="0" fontId="18" fillId="30" borderId="79" xfId="3" applyFont="1" applyFill="1" applyBorder="1" applyAlignment="1">
      <alignment horizontal="center" vertical="center" wrapText="1"/>
    </xf>
    <xf numFmtId="3" fontId="18" fillId="30" borderId="79" xfId="3" applyNumberFormat="1" applyFont="1" applyFill="1" applyBorder="1" applyAlignment="1">
      <alignment horizontal="center" vertical="center" wrapText="1"/>
    </xf>
    <xf numFmtId="0" fontId="15" fillId="0" borderId="0" xfId="4"/>
    <xf numFmtId="0" fontId="15" fillId="0" borderId="0" xfId="84" applyAlignment="1">
      <alignment horizontal="right"/>
    </xf>
    <xf numFmtId="0" fontId="26" fillId="0" borderId="0" xfId="85" applyFont="1"/>
    <xf numFmtId="0" fontId="140" fillId="0" borderId="0" xfId="3" applyFont="1"/>
    <xf numFmtId="0" fontId="141" fillId="0" borderId="63" xfId="87"/>
    <xf numFmtId="165" fontId="4" fillId="0" borderId="3" xfId="2" applyNumberFormat="1" applyFont="1" applyBorder="1" applyAlignment="1" applyProtection="1">
      <alignment horizontal="left" vertical="center" indent="1"/>
    </xf>
    <xf numFmtId="164" fontId="142" fillId="0" borderId="89" xfId="1" applyNumberFormat="1" applyFont="1" applyFill="1" applyBorder="1" applyAlignment="1">
      <alignment horizontal="center" vertical="center" wrapText="1"/>
    </xf>
    <xf numFmtId="0" fontId="58" fillId="0" borderId="0" xfId="88" applyFont="1" applyAlignment="1">
      <alignment horizontal="center" vertical="center"/>
    </xf>
    <xf numFmtId="0" fontId="7" fillId="0" borderId="0" xfId="88"/>
    <xf numFmtId="165" fontId="136" fillId="0" borderId="91" xfId="2" applyNumberFormat="1" applyFont="1" applyBorder="1" applyAlignment="1" applyProtection="1">
      <alignment horizontal="center" vertical="center"/>
    </xf>
    <xf numFmtId="165" fontId="143" fillId="0" borderId="90" xfId="2" applyNumberFormat="1" applyFont="1" applyBorder="1" applyAlignment="1" applyProtection="1">
      <alignment horizontal="center" vertical="center"/>
    </xf>
    <xf numFmtId="165" fontId="144" fillId="0" borderId="91" xfId="2" applyNumberFormat="1" applyFont="1" applyBorder="1" applyAlignment="1" applyProtection="1">
      <alignment horizontal="center" vertical="center"/>
    </xf>
    <xf numFmtId="165" fontId="145" fillId="0" borderId="90" xfId="2" applyNumberFormat="1" applyFont="1" applyBorder="1" applyAlignment="1" applyProtection="1">
      <alignment horizontal="center" vertical="center"/>
    </xf>
    <xf numFmtId="165" fontId="144" fillId="0" borderId="89" xfId="2" applyNumberFormat="1" applyFont="1" applyBorder="1" applyAlignment="1" applyProtection="1">
      <alignment horizontal="center" vertical="center"/>
    </xf>
    <xf numFmtId="0" fontId="48" fillId="0" borderId="0" xfId="88" applyFont="1" applyAlignment="1">
      <alignment horizontal="center" vertical="center" wrapText="1"/>
    </xf>
    <xf numFmtId="0" fontId="48" fillId="0" borderId="0" xfId="88" applyFont="1" applyAlignment="1">
      <alignment horizontal="left" vertical="center" wrapText="1"/>
    </xf>
    <xf numFmtId="0" fontId="45" fillId="0" borderId="0" xfId="88" applyFont="1" applyAlignment="1">
      <alignment horizontal="center" vertical="center"/>
    </xf>
    <xf numFmtId="0" fontId="146" fillId="0" borderId="0" xfId="88" applyFont="1" applyAlignment="1">
      <alignment horizontal="center" vertical="center"/>
    </xf>
    <xf numFmtId="0" fontId="30" fillId="0" borderId="0" xfId="88" applyFont="1" applyAlignment="1">
      <alignment horizontal="center" vertical="center"/>
    </xf>
    <xf numFmtId="0" fontId="17" fillId="0" borderId="5" xfId="88" applyFont="1" applyBorder="1" applyAlignment="1">
      <alignment horizontal="center" vertical="center" wrapText="1"/>
    </xf>
    <xf numFmtId="0" fontId="147" fillId="0" borderId="5" xfId="88" applyFont="1" applyBorder="1" applyAlignment="1">
      <alignment horizontal="center" vertical="center" wrapText="1"/>
    </xf>
    <xf numFmtId="0" fontId="147" fillId="0" borderId="69" xfId="88" applyFont="1" applyBorder="1" applyAlignment="1">
      <alignment horizontal="center" vertical="center" wrapText="1"/>
    </xf>
    <xf numFmtId="49" fontId="60" fillId="0" borderId="47" xfId="89" applyNumberFormat="1" applyFont="1" applyBorder="1" applyAlignment="1">
      <alignment horizontal="center" vertical="center"/>
    </xf>
    <xf numFmtId="0" fontId="60" fillId="0" borderId="6" xfId="89" applyFont="1" applyBorder="1" applyAlignment="1">
      <alignment horizontal="left" vertical="center" wrapText="1"/>
    </xf>
    <xf numFmtId="1" fontId="30" fillId="0" borderId="6" xfId="89" applyNumberFormat="1" applyFont="1" applyBorder="1" applyAlignment="1">
      <alignment horizontal="center" vertical="center"/>
    </xf>
    <xf numFmtId="1" fontId="62" fillId="0" borderId="6" xfId="89" applyNumberFormat="1" applyFont="1" applyBorder="1" applyAlignment="1">
      <alignment horizontal="center" vertical="center"/>
    </xf>
    <xf numFmtId="1" fontId="30" fillId="0" borderId="6" xfId="88" quotePrefix="1" applyNumberFormat="1" applyFont="1" applyBorder="1" applyAlignment="1">
      <alignment horizontal="center" vertical="center"/>
    </xf>
    <xf numFmtId="1" fontId="58" fillId="0" borderId="48" xfId="88" quotePrefix="1" applyNumberFormat="1" applyFont="1" applyBorder="1" applyAlignment="1">
      <alignment horizontal="center" vertical="center"/>
    </xf>
    <xf numFmtId="1" fontId="7" fillId="0" borderId="0" xfId="88" applyNumberFormat="1"/>
    <xf numFmtId="0" fontId="60" fillId="0" borderId="80" xfId="88" applyFont="1" applyBorder="1" applyAlignment="1">
      <alignment horizontal="center" vertical="center"/>
    </xf>
    <xf numFmtId="0" fontId="60" fillId="0" borderId="79" xfId="88" applyFont="1" applyBorder="1" applyAlignment="1">
      <alignment horizontal="left" vertical="center" wrapText="1"/>
    </xf>
    <xf numFmtId="0" fontId="60" fillId="0" borderId="80" xfId="89" applyFont="1" applyBorder="1" applyAlignment="1">
      <alignment horizontal="center" vertical="center"/>
    </xf>
    <xf numFmtId="0" fontId="60" fillId="0" borderId="79" xfId="89" applyFont="1" applyBorder="1" applyAlignment="1">
      <alignment horizontal="left" vertical="center" wrapText="1"/>
    </xf>
    <xf numFmtId="1" fontId="30" fillId="0" borderId="79" xfId="89" applyNumberFormat="1" applyFont="1" applyBorder="1" applyAlignment="1">
      <alignment horizontal="center" vertical="center"/>
    </xf>
    <xf numFmtId="1" fontId="62" fillId="0" borderId="79" xfId="89" applyNumberFormat="1" applyFont="1" applyBorder="1" applyAlignment="1">
      <alignment horizontal="center" vertical="center"/>
    </xf>
    <xf numFmtId="0" fontId="69" fillId="0" borderId="80" xfId="90" applyFont="1" applyBorder="1" applyAlignment="1">
      <alignment horizontal="center" vertical="center" wrapText="1"/>
    </xf>
    <xf numFmtId="0" fontId="69" fillId="0" borderId="79" xfId="90" applyFont="1" applyBorder="1" applyAlignment="1">
      <alignment horizontal="left" vertical="center" wrapText="1"/>
    </xf>
    <xf numFmtId="0" fontId="92" fillId="0" borderId="0" xfId="88" applyFont="1" applyAlignment="1">
      <alignment horizontal="left" vertical="center" wrapText="1"/>
    </xf>
    <xf numFmtId="0" fontId="60" fillId="0" borderId="80" xfId="91" applyFont="1" applyBorder="1" applyAlignment="1">
      <alignment horizontal="center" vertical="center"/>
    </xf>
    <xf numFmtId="1" fontId="60" fillId="0" borderId="79" xfId="91" applyNumberFormat="1" applyFont="1" applyBorder="1" applyAlignment="1">
      <alignment horizontal="left" vertical="center" wrapText="1"/>
    </xf>
    <xf numFmtId="0" fontId="69" fillId="0" borderId="80" xfId="89" applyFont="1" applyBorder="1" applyAlignment="1">
      <alignment horizontal="center" vertical="center" wrapText="1"/>
    </xf>
    <xf numFmtId="0" fontId="69" fillId="0" borderId="79" xfId="89" applyFont="1" applyBorder="1" applyAlignment="1">
      <alignment horizontal="left" vertical="center" wrapText="1"/>
    </xf>
    <xf numFmtId="0" fontId="60" fillId="0" borderId="79" xfId="88" applyFont="1" applyBorder="1" applyAlignment="1">
      <alignment wrapText="1"/>
    </xf>
    <xf numFmtId="0" fontId="60" fillId="0" borderId="98" xfId="89" applyFont="1" applyBorder="1" applyAlignment="1">
      <alignment horizontal="center" vertical="center" wrapText="1"/>
    </xf>
    <xf numFmtId="0" fontId="69" fillId="0" borderId="0" xfId="88" applyFont="1" applyAlignment="1">
      <alignment wrapText="1"/>
    </xf>
    <xf numFmtId="0" fontId="69" fillId="0" borderId="79" xfId="88" applyFont="1" applyBorder="1" applyAlignment="1">
      <alignment wrapText="1"/>
    </xf>
    <xf numFmtId="0" fontId="69" fillId="0" borderId="80" xfId="88" applyFont="1" applyBorder="1" applyAlignment="1">
      <alignment horizontal="center" vertical="center" wrapText="1"/>
    </xf>
    <xf numFmtId="0" fontId="69" fillId="0" borderId="79" xfId="88" applyFont="1" applyBorder="1" applyAlignment="1">
      <alignment vertical="top" wrapText="1"/>
    </xf>
    <xf numFmtId="0" fontId="60" fillId="0" borderId="80" xfId="89" applyFont="1" applyBorder="1" applyAlignment="1">
      <alignment horizontal="center" vertical="center" wrapText="1"/>
    </xf>
    <xf numFmtId="0" fontId="60" fillId="0" borderId="99" xfId="88" applyFont="1" applyBorder="1" applyAlignment="1">
      <alignment horizontal="left" vertical="center" wrapText="1"/>
    </xf>
    <xf numFmtId="0" fontId="69" fillId="0" borderId="98" xfId="90" applyFont="1" applyBorder="1" applyAlignment="1">
      <alignment horizontal="center" vertical="center" wrapText="1"/>
    </xf>
    <xf numFmtId="0" fontId="60" fillId="0" borderId="49" xfId="88" applyFont="1" applyBorder="1" applyAlignment="1">
      <alignment horizontal="center" vertical="center"/>
    </xf>
    <xf numFmtId="0" fontId="60" fillId="0" borderId="6" xfId="88" applyFont="1" applyBorder="1" applyAlignment="1">
      <alignment wrapText="1"/>
    </xf>
    <xf numFmtId="0" fontId="69" fillId="0" borderId="98" xfId="88" applyFont="1" applyBorder="1" applyAlignment="1">
      <alignment horizontal="center" vertical="center" wrapText="1"/>
    </xf>
    <xf numFmtId="0" fontId="69" fillId="0" borderId="80" xfId="88" applyFont="1" applyBorder="1" applyAlignment="1" applyProtection="1">
      <alignment horizontal="center" vertical="center" wrapText="1"/>
      <protection locked="0"/>
    </xf>
    <xf numFmtId="0" fontId="69" fillId="0" borderId="79" xfId="88" applyFont="1" applyBorder="1" applyAlignment="1" applyProtection="1">
      <alignment vertical="top" wrapText="1" readingOrder="1"/>
      <protection locked="0"/>
    </xf>
    <xf numFmtId="1" fontId="30" fillId="0" borderId="100" xfId="89" applyNumberFormat="1" applyFont="1" applyBorder="1" applyAlignment="1">
      <alignment horizontal="center" vertical="center"/>
    </xf>
    <xf numFmtId="1" fontId="62" fillId="0" borderId="100" xfId="89" applyNumberFormat="1" applyFont="1" applyBorder="1" applyAlignment="1">
      <alignment horizontal="center" vertical="center"/>
    </xf>
    <xf numFmtId="0" fontId="48" fillId="0" borderId="80" xfId="88" applyFont="1" applyBorder="1" applyAlignment="1">
      <alignment horizontal="center" vertical="center"/>
    </xf>
    <xf numFmtId="0" fontId="48" fillId="0" borderId="79" xfId="88" applyFont="1" applyBorder="1" applyAlignment="1">
      <alignment horizontal="left" vertical="center" wrapText="1"/>
    </xf>
    <xf numFmtId="0" fontId="48" fillId="0" borderId="80" xfId="88" applyFont="1" applyBorder="1" applyAlignment="1">
      <alignment horizontal="center" vertical="center" wrapText="1"/>
    </xf>
    <xf numFmtId="0" fontId="48" fillId="0" borderId="100" xfId="88" quotePrefix="1" applyFont="1" applyBorder="1" applyAlignment="1">
      <alignment horizontal="left" vertical="center" wrapText="1"/>
    </xf>
    <xf numFmtId="0" fontId="48" fillId="0" borderId="80" xfId="89" applyFont="1" applyBorder="1" applyAlignment="1">
      <alignment horizontal="center" vertical="center" wrapText="1"/>
    </xf>
    <xf numFmtId="0" fontId="48" fillId="0" borderId="79" xfId="89" applyFont="1" applyBorder="1" applyAlignment="1">
      <alignment horizontal="left" vertical="center" wrapText="1"/>
    </xf>
    <xf numFmtId="49" fontId="92" fillId="0" borderId="80" xfId="68" applyNumberFormat="1" applyFont="1" applyBorder="1" applyAlignment="1">
      <alignment horizontal="center" vertical="center" wrapText="1"/>
    </xf>
    <xf numFmtId="0" fontId="92" fillId="0" borderId="79" xfId="15" applyFont="1" applyBorder="1" applyAlignment="1">
      <alignment horizontal="left" vertical="center" wrapText="1"/>
    </xf>
    <xf numFmtId="0" fontId="69" fillId="0" borderId="99" xfId="88" applyFont="1" applyBorder="1" applyAlignment="1">
      <alignment vertical="top" wrapText="1"/>
    </xf>
    <xf numFmtId="0" fontId="48" fillId="0" borderId="80" xfId="89" applyFont="1" applyBorder="1" applyAlignment="1">
      <alignment horizontal="center" vertical="center"/>
    </xf>
    <xf numFmtId="0" fontId="60" fillId="0" borderId="98" xfId="88" applyFont="1" applyBorder="1" applyAlignment="1">
      <alignment horizontal="center" vertical="center"/>
    </xf>
    <xf numFmtId="0" fontId="48" fillId="0" borderId="80" xfId="90" applyFont="1" applyBorder="1" applyAlignment="1">
      <alignment horizontal="center" vertical="center" wrapText="1"/>
    </xf>
    <xf numFmtId="0" fontId="48" fillId="0" borderId="79" xfId="90" applyFont="1" applyBorder="1" applyAlignment="1">
      <alignment horizontal="left" vertical="center" wrapText="1"/>
    </xf>
    <xf numFmtId="0" fontId="92" fillId="0" borderId="80" xfId="90" applyFont="1" applyBorder="1" applyAlignment="1">
      <alignment horizontal="center" vertical="center" wrapText="1"/>
    </xf>
    <xf numFmtId="0" fontId="92" fillId="0" borderId="79" xfId="90" applyFont="1" applyBorder="1" applyAlignment="1">
      <alignment horizontal="left" vertical="center" wrapText="1"/>
    </xf>
    <xf numFmtId="0" fontId="60" fillId="0" borderId="80" xfId="88" applyFont="1" applyBorder="1" applyAlignment="1">
      <alignment horizontal="center" vertical="center" wrapText="1"/>
    </xf>
    <xf numFmtId="0" fontId="69" fillId="0" borderId="79" xfId="88" applyFont="1" applyBorder="1" applyAlignment="1">
      <alignment horizontal="left" vertical="center" wrapText="1"/>
    </xf>
    <xf numFmtId="0" fontId="113" fillId="0" borderId="0" xfId="88" applyFont="1" applyAlignment="1">
      <alignment wrapText="1"/>
    </xf>
    <xf numFmtId="0" fontId="92" fillId="0" borderId="80" xfId="89" applyFont="1" applyBorder="1" applyAlignment="1">
      <alignment horizontal="center" vertical="center" wrapText="1"/>
    </xf>
    <xf numFmtId="0" fontId="92" fillId="0" borderId="79" xfId="89" applyFont="1" applyBorder="1" applyAlignment="1">
      <alignment horizontal="left" vertical="center" wrapText="1"/>
    </xf>
    <xf numFmtId="0" fontId="60" fillId="0" borderId="98" xfId="88" applyFont="1" applyBorder="1" applyAlignment="1">
      <alignment horizontal="center"/>
    </xf>
    <xf numFmtId="0" fontId="69" fillId="0" borderId="80" xfId="88" applyFont="1" applyBorder="1" applyAlignment="1">
      <alignment horizontal="center" vertical="top" wrapText="1"/>
    </xf>
    <xf numFmtId="0" fontId="60" fillId="0" borderId="47" xfId="88" applyFont="1" applyBorder="1" applyAlignment="1">
      <alignment horizontal="center" vertical="center"/>
    </xf>
    <xf numFmtId="0" fontId="113" fillId="0" borderId="79" xfId="88" applyFont="1" applyBorder="1" applyAlignment="1">
      <alignment wrapText="1"/>
    </xf>
    <xf numFmtId="0" fontId="69" fillId="0" borderId="98" xfId="88" applyFont="1" applyBorder="1" applyAlignment="1">
      <alignment horizontal="center" vertical="top" wrapText="1"/>
    </xf>
    <xf numFmtId="0" fontId="113" fillId="0" borderId="79" xfId="88" applyFont="1" applyBorder="1" applyAlignment="1">
      <alignment horizontal="left" wrapText="1"/>
    </xf>
    <xf numFmtId="0" fontId="60" fillId="0" borderId="79" xfId="88" applyFont="1" applyBorder="1" applyAlignment="1">
      <alignment horizontal="left" wrapText="1"/>
    </xf>
    <xf numFmtId="0" fontId="60" fillId="0" borderId="80" xfId="88" applyFont="1" applyBorder="1" applyAlignment="1">
      <alignment horizontal="center"/>
    </xf>
    <xf numFmtId="0" fontId="60" fillId="0" borderId="80" xfId="88" applyFont="1" applyBorder="1" applyAlignment="1">
      <alignment horizontal="center" wrapText="1"/>
    </xf>
    <xf numFmtId="0" fontId="113" fillId="0" borderId="98" xfId="88" applyFont="1" applyBorder="1" applyAlignment="1">
      <alignment horizontal="center" vertical="top" wrapText="1"/>
    </xf>
    <xf numFmtId="0" fontId="113" fillId="0" borderId="80" xfId="88" applyFont="1" applyBorder="1" applyAlignment="1">
      <alignment horizontal="center" vertical="top" wrapText="1"/>
    </xf>
    <xf numFmtId="0" fontId="113" fillId="0" borderId="79" xfId="88" applyFont="1" applyBorder="1" applyAlignment="1">
      <alignment vertical="top" wrapText="1"/>
    </xf>
    <xf numFmtId="0" fontId="113" fillId="0" borderId="79" xfId="88" applyFont="1" applyBorder="1" applyAlignment="1">
      <alignment horizontal="center" vertical="top" wrapText="1"/>
    </xf>
    <xf numFmtId="0" fontId="60" fillId="0" borderId="79" xfId="88" applyFont="1" applyBorder="1" applyAlignment="1">
      <alignment horizontal="center" vertical="center"/>
    </xf>
    <xf numFmtId="1" fontId="30" fillId="0" borderId="79" xfId="88" quotePrefix="1" applyNumberFormat="1" applyFont="1" applyBorder="1" applyAlignment="1">
      <alignment horizontal="center" vertical="center" wrapText="1"/>
    </xf>
    <xf numFmtId="1" fontId="62" fillId="0" borderId="79" xfId="88" quotePrefix="1" applyNumberFormat="1" applyFont="1" applyBorder="1" applyAlignment="1">
      <alignment horizontal="center" vertical="center" wrapText="1"/>
    </xf>
    <xf numFmtId="1" fontId="30" fillId="0" borderId="79" xfId="88" quotePrefix="1" applyNumberFormat="1" applyFont="1" applyBorder="1" applyAlignment="1">
      <alignment horizontal="center" vertical="center"/>
    </xf>
    <xf numFmtId="1" fontId="62" fillId="0" borderId="79" xfId="88" quotePrefix="1" applyNumberFormat="1" applyFont="1" applyBorder="1" applyAlignment="1">
      <alignment horizontal="center" vertical="center"/>
    </xf>
    <xf numFmtId="0" fontId="48" fillId="0" borderId="74" xfId="88" applyFont="1" applyBorder="1" applyAlignment="1">
      <alignment horizontal="center" vertical="center" wrapText="1"/>
    </xf>
    <xf numFmtId="0" fontId="48" fillId="0" borderId="32" xfId="88" quotePrefix="1" applyFont="1" applyBorder="1" applyAlignment="1">
      <alignment horizontal="left" vertical="center" wrapText="1"/>
    </xf>
    <xf numFmtId="0" fontId="30" fillId="0" borderId="101" xfId="88" quotePrefix="1" applyFont="1" applyBorder="1" applyAlignment="1">
      <alignment horizontal="center" vertical="center" wrapText="1"/>
    </xf>
    <xf numFmtId="0" fontId="58" fillId="0" borderId="101" xfId="88" quotePrefix="1" applyFont="1" applyBorder="1" applyAlignment="1">
      <alignment horizontal="center" vertical="center" wrapText="1"/>
    </xf>
    <xf numFmtId="0" fontId="30" fillId="0" borderId="101" xfId="88" quotePrefix="1" applyFont="1" applyBorder="1" applyAlignment="1">
      <alignment horizontal="center" vertical="center"/>
    </xf>
    <xf numFmtId="0" fontId="58" fillId="0" borderId="101" xfId="88" quotePrefix="1" applyFont="1" applyBorder="1" applyAlignment="1">
      <alignment horizontal="center" vertical="center"/>
    </xf>
    <xf numFmtId="0" fontId="30" fillId="0" borderId="32" xfId="88" quotePrefix="1" applyFont="1" applyBorder="1" applyAlignment="1">
      <alignment horizontal="center" vertical="center"/>
    </xf>
    <xf numFmtId="0" fontId="58" fillId="0" borderId="95" xfId="88" quotePrefix="1" applyFont="1" applyBorder="1" applyAlignment="1">
      <alignment horizontal="center" vertical="center"/>
    </xf>
    <xf numFmtId="1" fontId="58" fillId="0" borderId="102" xfId="88" quotePrefix="1" applyNumberFormat="1" applyFont="1" applyBorder="1" applyAlignment="1">
      <alignment horizontal="center" vertical="center"/>
    </xf>
    <xf numFmtId="0" fontId="69" fillId="0" borderId="98" xfId="4" applyFont="1" applyBorder="1" applyAlignment="1">
      <alignment horizontal="center" vertical="center" wrapText="1"/>
    </xf>
    <xf numFmtId="0" fontId="60" fillId="0" borderId="80" xfId="90" applyFont="1" applyBorder="1" applyAlignment="1">
      <alignment horizontal="center" vertical="center" wrapText="1"/>
    </xf>
    <xf numFmtId="0" fontId="60" fillId="0" borderId="79" xfId="90" applyFont="1" applyBorder="1" applyAlignment="1">
      <alignment horizontal="left" vertical="center" wrapText="1"/>
    </xf>
    <xf numFmtId="0" fontId="69" fillId="0" borderId="80" xfId="4" applyFont="1" applyBorder="1" applyAlignment="1">
      <alignment horizontal="center" vertical="center" wrapText="1"/>
    </xf>
    <xf numFmtId="0" fontId="69" fillId="0" borderId="79" xfId="4" applyFont="1" applyBorder="1" applyAlignment="1">
      <alignment vertical="top" wrapText="1"/>
    </xf>
    <xf numFmtId="49" fontId="69" fillId="0" borderId="80" xfId="4" applyNumberFormat="1" applyFont="1" applyBorder="1" applyAlignment="1">
      <alignment horizontal="center" vertical="center" wrapText="1"/>
    </xf>
    <xf numFmtId="49" fontId="69" fillId="0" borderId="79" xfId="4" applyNumberFormat="1" applyFont="1" applyBorder="1" applyAlignment="1">
      <alignment vertical="top" wrapText="1"/>
    </xf>
    <xf numFmtId="0" fontId="60" fillId="0" borderId="80" xfId="4" applyFont="1" applyBorder="1" applyAlignment="1">
      <alignment horizontal="center" vertical="center"/>
    </xf>
    <xf numFmtId="0" fontId="69" fillId="0" borderId="0" xfId="4" applyFont="1" applyAlignment="1">
      <alignment wrapText="1"/>
    </xf>
    <xf numFmtId="0" fontId="60" fillId="0" borderId="79" xfId="4" applyFont="1" applyBorder="1" applyAlignment="1">
      <alignment wrapText="1"/>
    </xf>
    <xf numFmtId="0" fontId="69" fillId="0" borderId="80" xfId="88" applyFont="1" applyBorder="1" applyAlignment="1">
      <alignment horizontal="center" vertical="center"/>
    </xf>
    <xf numFmtId="0" fontId="60" fillId="0" borderId="79" xfId="4" applyFont="1" applyBorder="1" applyAlignment="1">
      <alignment horizontal="left" vertical="center" wrapText="1"/>
    </xf>
    <xf numFmtId="0" fontId="60" fillId="0" borderId="99" xfId="90" applyFont="1" applyBorder="1" applyAlignment="1">
      <alignment horizontal="left" vertical="center" wrapText="1"/>
    </xf>
    <xf numFmtId="0" fontId="48" fillId="0" borderId="73" xfId="88" applyFont="1" applyBorder="1" applyAlignment="1">
      <alignment horizontal="center" vertical="center" wrapText="1"/>
    </xf>
    <xf numFmtId="1" fontId="30" fillId="0" borderId="104" xfId="88" quotePrefix="1" applyNumberFormat="1" applyFont="1" applyBorder="1" applyAlignment="1">
      <alignment horizontal="center" vertical="center"/>
    </xf>
    <xf numFmtId="0" fontId="48" fillId="0" borderId="37" xfId="88" quotePrefix="1" applyFont="1" applyBorder="1" applyAlignment="1">
      <alignment horizontal="left" vertical="center" wrapText="1"/>
    </xf>
    <xf numFmtId="0" fontId="30" fillId="0" borderId="37" xfId="88" quotePrefix="1" applyFont="1" applyBorder="1" applyAlignment="1">
      <alignment horizontal="center" vertical="center" wrapText="1"/>
    </xf>
    <xf numFmtId="0" fontId="58" fillId="0" borderId="37" xfId="88" quotePrefix="1" applyFont="1" applyBorder="1" applyAlignment="1">
      <alignment horizontal="center" vertical="center" wrapText="1"/>
    </xf>
    <xf numFmtId="0" fontId="30" fillId="0" borderId="37" xfId="88" quotePrefix="1" applyFont="1" applyBorder="1" applyAlignment="1">
      <alignment horizontal="center" vertical="center"/>
    </xf>
    <xf numFmtId="0" fontId="58" fillId="0" borderId="37" xfId="88" quotePrefix="1" applyFont="1" applyBorder="1" applyAlignment="1">
      <alignment horizontal="center" vertical="center"/>
    </xf>
    <xf numFmtId="0" fontId="30" fillId="0" borderId="38" xfId="88" quotePrefix="1" applyFont="1" applyBorder="1" applyAlignment="1">
      <alignment horizontal="center" vertical="center"/>
    </xf>
    <xf numFmtId="0" fontId="58" fillId="0" borderId="97" xfId="88" quotePrefix="1" applyFont="1" applyBorder="1" applyAlignment="1">
      <alignment horizontal="center" vertical="center"/>
    </xf>
    <xf numFmtId="0" fontId="48" fillId="0" borderId="72" xfId="89" applyFont="1" applyBorder="1" applyAlignment="1">
      <alignment horizontal="center" vertical="center"/>
    </xf>
    <xf numFmtId="0" fontId="48" fillId="0" borderId="41" xfId="89" applyFont="1" applyBorder="1" applyAlignment="1">
      <alignment horizontal="left" vertical="center" wrapText="1"/>
    </xf>
    <xf numFmtId="1" fontId="30" fillId="0" borderId="41" xfId="89" applyNumberFormat="1" applyFont="1" applyBorder="1" applyAlignment="1">
      <alignment horizontal="center" vertical="center"/>
    </xf>
    <xf numFmtId="1" fontId="62" fillId="0" borderId="41" xfId="89" applyNumberFormat="1" applyFont="1" applyBorder="1" applyAlignment="1">
      <alignment horizontal="center" vertical="center"/>
    </xf>
    <xf numFmtId="1" fontId="30" fillId="0" borderId="41" xfId="88" quotePrefix="1" applyNumberFormat="1" applyFont="1" applyBorder="1" applyAlignment="1">
      <alignment horizontal="center" vertical="center"/>
    </xf>
    <xf numFmtId="0" fontId="48" fillId="0" borderId="98" xfId="90" applyFont="1" applyBorder="1" applyAlignment="1">
      <alignment horizontal="center" vertical="center" wrapText="1"/>
    </xf>
    <xf numFmtId="0" fontId="69" fillId="0" borderId="98" xfId="89" applyFont="1" applyBorder="1" applyAlignment="1">
      <alignment horizontal="center" vertical="center"/>
    </xf>
    <xf numFmtId="0" fontId="69" fillId="0" borderId="0" xfId="88" applyFont="1" applyAlignment="1">
      <alignment horizontal="left" vertical="center" wrapText="1"/>
    </xf>
    <xf numFmtId="46" fontId="60" fillId="0" borderId="99" xfId="89" applyNumberFormat="1" applyFont="1" applyBorder="1" applyAlignment="1">
      <alignment horizontal="left" vertical="center" wrapText="1"/>
    </xf>
    <xf numFmtId="46" fontId="48" fillId="0" borderId="79" xfId="89" applyNumberFormat="1" applyFont="1" applyBorder="1" applyAlignment="1">
      <alignment horizontal="left" vertical="center" wrapText="1"/>
    </xf>
    <xf numFmtId="0" fontId="60" fillId="0" borderId="99" xfId="89" applyFont="1" applyBorder="1" applyAlignment="1">
      <alignment horizontal="left" vertical="center" wrapText="1"/>
    </xf>
    <xf numFmtId="49" fontId="48" fillId="0" borderId="79" xfId="89" applyNumberFormat="1" applyFont="1" applyBorder="1" applyAlignment="1">
      <alignment horizontal="left" vertical="center" wrapText="1"/>
    </xf>
    <xf numFmtId="0" fontId="60" fillId="0" borderId="11" xfId="89" applyFont="1" applyBorder="1" applyAlignment="1">
      <alignment horizontal="center" vertical="center"/>
    </xf>
    <xf numFmtId="0" fontId="60" fillId="0" borderId="13" xfId="89" applyFont="1" applyBorder="1" applyAlignment="1">
      <alignment horizontal="left" vertical="center" wrapText="1"/>
    </xf>
    <xf numFmtId="0" fontId="60" fillId="0" borderId="92" xfId="89" applyFont="1" applyBorder="1" applyAlignment="1">
      <alignment horizontal="center" vertical="center"/>
    </xf>
    <xf numFmtId="0" fontId="60" fillId="0" borderId="92" xfId="89" applyFont="1" applyBorder="1" applyAlignment="1">
      <alignment horizontal="center" vertical="center" wrapText="1"/>
    </xf>
    <xf numFmtId="0" fontId="69" fillId="0" borderId="47" xfId="88" applyFont="1" applyBorder="1" applyAlignment="1">
      <alignment horizontal="center" vertical="top" wrapText="1"/>
    </xf>
    <xf numFmtId="46" fontId="60" fillId="0" borderId="79" xfId="89" applyNumberFormat="1" applyFont="1" applyBorder="1" applyAlignment="1">
      <alignment horizontal="left" vertical="center" wrapText="1"/>
    </xf>
    <xf numFmtId="1" fontId="30" fillId="0" borderId="41" xfId="88" quotePrefix="1" applyNumberFormat="1" applyFont="1" applyBorder="1" applyAlignment="1">
      <alignment horizontal="center" vertical="center" wrapText="1"/>
    </xf>
    <xf numFmtId="1" fontId="62" fillId="0" borderId="41" xfId="88" quotePrefix="1" applyNumberFormat="1" applyFont="1" applyBorder="1" applyAlignment="1">
      <alignment horizontal="center" vertical="center" wrapText="1"/>
    </xf>
    <xf numFmtId="1" fontId="58" fillId="0" borderId="105" xfId="88" quotePrefix="1" applyNumberFormat="1" applyFont="1" applyBorder="1" applyAlignment="1">
      <alignment horizontal="center" vertical="center"/>
    </xf>
    <xf numFmtId="0" fontId="48" fillId="0" borderId="92" xfId="89" applyFont="1" applyBorder="1" applyAlignment="1">
      <alignment horizontal="center" vertical="center" wrapText="1"/>
    </xf>
    <xf numFmtId="0" fontId="48" fillId="0" borderId="92" xfId="88" applyFont="1" applyBorder="1" applyAlignment="1">
      <alignment horizontal="center" vertical="center"/>
    </xf>
    <xf numFmtId="0" fontId="60" fillId="0" borderId="11" xfId="89" applyFont="1" applyBorder="1" applyAlignment="1">
      <alignment horizontal="center" vertical="center" wrapText="1"/>
    </xf>
    <xf numFmtId="0" fontId="60" fillId="0" borderId="13" xfId="89" applyFont="1" applyBorder="1" applyAlignment="1">
      <alignment horizontal="left" vertical="top" wrapText="1"/>
    </xf>
    <xf numFmtId="0" fontId="60" fillId="0" borderId="79" xfId="89" applyFont="1" applyBorder="1" applyAlignment="1">
      <alignment horizontal="left" vertical="top" wrapText="1"/>
    </xf>
    <xf numFmtId="0" fontId="60" fillId="0" borderId="99" xfId="89" applyFont="1" applyBorder="1" applyAlignment="1">
      <alignment horizontal="left" vertical="top" wrapText="1"/>
    </xf>
    <xf numFmtId="0" fontId="60" fillId="0" borderId="79" xfId="89" applyFont="1" applyBorder="1" applyAlignment="1">
      <alignment wrapText="1"/>
    </xf>
    <xf numFmtId="1" fontId="30" fillId="0" borderId="100" xfId="88" quotePrefix="1" applyNumberFormat="1" applyFont="1" applyBorder="1" applyAlignment="1">
      <alignment horizontal="center" vertical="center" wrapText="1"/>
    </xf>
    <xf numFmtId="1" fontId="62" fillId="0" borderId="100" xfId="88" quotePrefix="1" applyNumberFormat="1" applyFont="1" applyBorder="1" applyAlignment="1">
      <alignment horizontal="center" vertical="center" wrapText="1"/>
    </xf>
    <xf numFmtId="0" fontId="92" fillId="0" borderId="79" xfId="88" applyFont="1" applyBorder="1" applyAlignment="1">
      <alignment horizontal="left" vertical="center" wrapText="1"/>
    </xf>
    <xf numFmtId="0" fontId="69" fillId="0" borderId="80" xfId="88" applyFont="1" applyBorder="1" applyAlignment="1" applyProtection="1">
      <alignment horizontal="center" vertical="top" wrapText="1" readingOrder="1"/>
      <protection locked="0"/>
    </xf>
    <xf numFmtId="0" fontId="60" fillId="0" borderId="80" xfId="89" applyFont="1" applyBorder="1" applyAlignment="1">
      <alignment horizontal="center" vertical="top" wrapText="1"/>
    </xf>
    <xf numFmtId="0" fontId="60" fillId="0" borderId="80" xfId="89" applyFont="1" applyBorder="1" applyAlignment="1">
      <alignment horizontal="center"/>
    </xf>
    <xf numFmtId="0" fontId="69" fillId="0" borderId="80" xfId="89" applyFont="1" applyBorder="1" applyAlignment="1">
      <alignment horizontal="center" vertical="top" wrapText="1"/>
    </xf>
    <xf numFmtId="0" fontId="113" fillId="0" borderId="98" xfId="88" applyFont="1" applyBorder="1" applyAlignment="1">
      <alignment horizontal="center"/>
    </xf>
    <xf numFmtId="0" fontId="69" fillId="0" borderId="82" xfId="90" applyFont="1" applyBorder="1" applyAlignment="1">
      <alignment horizontal="center" vertical="center" wrapText="1"/>
    </xf>
    <xf numFmtId="0" fontId="69" fillId="0" borderId="103" xfId="90" applyFont="1" applyBorder="1" applyAlignment="1">
      <alignment horizontal="left" vertical="center" wrapText="1"/>
    </xf>
    <xf numFmtId="1" fontId="30" fillId="0" borderId="104" xfId="88" quotePrefix="1" applyNumberFormat="1" applyFont="1" applyBorder="1" applyAlignment="1">
      <alignment horizontal="center" vertical="center" wrapText="1"/>
    </xf>
    <xf numFmtId="1" fontId="62" fillId="0" borderId="104" xfId="88" quotePrefix="1" applyNumberFormat="1" applyFont="1" applyBorder="1" applyAlignment="1">
      <alignment horizontal="center" vertical="center" wrapText="1"/>
    </xf>
    <xf numFmtId="1" fontId="62" fillId="0" borderId="104" xfId="88" quotePrefix="1" applyNumberFormat="1" applyFont="1" applyBorder="1" applyAlignment="1">
      <alignment horizontal="center" vertical="center"/>
    </xf>
    <xf numFmtId="1" fontId="30" fillId="0" borderId="32" xfId="88" quotePrefix="1" applyNumberFormat="1" applyFont="1" applyBorder="1" applyAlignment="1">
      <alignment horizontal="center" vertical="center"/>
    </xf>
    <xf numFmtId="1" fontId="58" fillId="0" borderId="95" xfId="88" quotePrefix="1" applyNumberFormat="1" applyFont="1" applyBorder="1" applyAlignment="1">
      <alignment horizontal="center" vertical="center"/>
    </xf>
    <xf numFmtId="0" fontId="60" fillId="0" borderId="47" xfId="89" applyFont="1" applyBorder="1" applyAlignment="1">
      <alignment horizontal="center" vertical="center"/>
    </xf>
    <xf numFmtId="1" fontId="58" fillId="0" borderId="81" xfId="88" quotePrefix="1" applyNumberFormat="1" applyFont="1" applyBorder="1" applyAlignment="1">
      <alignment horizontal="center" vertical="center"/>
    </xf>
    <xf numFmtId="0" fontId="69" fillId="0" borderId="47" xfId="88" applyFont="1" applyBorder="1" applyAlignment="1">
      <alignment horizontal="center" vertical="center" wrapText="1"/>
    </xf>
    <xf numFmtId="0" fontId="69" fillId="0" borderId="6" xfId="88" applyFont="1" applyBorder="1" applyAlignment="1">
      <alignment vertical="top" wrapText="1"/>
    </xf>
    <xf numFmtId="0" fontId="69" fillId="0" borderId="80" xfId="89" applyFont="1" applyBorder="1" applyAlignment="1">
      <alignment horizontal="center" vertical="center"/>
    </xf>
    <xf numFmtId="0" fontId="48" fillId="0" borderId="11" xfId="88" applyFont="1" applyBorder="1" applyAlignment="1">
      <alignment horizontal="center" vertical="center" wrapText="1"/>
    </xf>
    <xf numFmtId="0" fontId="48" fillId="0" borderId="0" xfId="89" applyFont="1" applyAlignment="1">
      <alignment horizontal="left" vertical="center" wrapText="1"/>
    </xf>
    <xf numFmtId="0" fontId="72" fillId="0" borderId="106" xfId="88" quotePrefix="1" applyFont="1" applyBorder="1" applyAlignment="1">
      <alignment horizontal="center" vertical="center" wrapText="1"/>
    </xf>
    <xf numFmtId="0" fontId="92" fillId="0" borderId="72" xfId="89" applyFont="1" applyBorder="1" applyAlignment="1">
      <alignment horizontal="center" vertical="center"/>
    </xf>
    <xf numFmtId="0" fontId="92" fillId="0" borderId="41" xfId="89" applyFont="1" applyBorder="1" applyAlignment="1">
      <alignment horizontal="left" vertical="center" wrapText="1"/>
    </xf>
    <xf numFmtId="1" fontId="58" fillId="0" borderId="51" xfId="88" quotePrefix="1" applyNumberFormat="1" applyFont="1" applyBorder="1" applyAlignment="1">
      <alignment horizontal="center" vertical="center"/>
    </xf>
    <xf numFmtId="0" fontId="92" fillId="0" borderId="47" xfId="89" applyFont="1" applyBorder="1" applyAlignment="1">
      <alignment horizontal="center" vertical="center"/>
    </xf>
    <xf numFmtId="0" fontId="92" fillId="0" borderId="6" xfId="89" applyFont="1" applyBorder="1" applyAlignment="1">
      <alignment horizontal="left" vertical="center" wrapText="1"/>
    </xf>
    <xf numFmtId="0" fontId="92" fillId="0" borderId="80" xfId="89" applyFont="1" applyBorder="1" applyAlignment="1">
      <alignment horizontal="center" vertical="center"/>
    </xf>
    <xf numFmtId="0" fontId="69" fillId="0" borderId="79" xfId="4" applyFont="1" applyBorder="1" applyAlignment="1">
      <alignment wrapText="1"/>
    </xf>
    <xf numFmtId="0" fontId="92" fillId="0" borderId="80" xfId="88" applyFont="1" applyBorder="1" applyAlignment="1">
      <alignment horizontal="center" vertical="center"/>
    </xf>
    <xf numFmtId="0" fontId="69" fillId="0" borderId="99" xfId="89" applyFont="1" applyBorder="1" applyAlignment="1">
      <alignment horizontal="left" vertical="center" wrapText="1"/>
    </xf>
    <xf numFmtId="49" fontId="60" fillId="0" borderId="80" xfId="88" applyNumberFormat="1" applyFont="1" applyBorder="1" applyAlignment="1">
      <alignment horizontal="center" vertical="center"/>
    </xf>
    <xf numFmtId="0" fontId="60" fillId="0" borderId="15" xfId="88" applyFont="1" applyBorder="1" applyAlignment="1">
      <alignment horizontal="left" vertical="center" wrapText="1"/>
    </xf>
    <xf numFmtId="0" fontId="69" fillId="0" borderId="0" xfId="89" applyFont="1" applyAlignment="1">
      <alignment horizontal="left" vertical="center" wrapText="1"/>
    </xf>
    <xf numFmtId="0" fontId="69" fillId="0" borderId="98" xfId="88" applyFont="1" applyBorder="1" applyAlignment="1" applyProtection="1">
      <alignment horizontal="center" vertical="center" wrapText="1"/>
      <protection locked="0"/>
    </xf>
    <xf numFmtId="0" fontId="69" fillId="0" borderId="6" xfId="88" applyFont="1" applyBorder="1" applyAlignment="1">
      <alignment horizontal="left" vertical="center" wrapText="1"/>
    </xf>
    <xf numFmtId="0" fontId="69" fillId="0" borderId="47" xfId="4" applyFont="1" applyBorder="1" applyAlignment="1">
      <alignment horizontal="center" vertical="center" wrapText="1"/>
    </xf>
    <xf numFmtId="0" fontId="48" fillId="0" borderId="79" xfId="88" applyFont="1" applyBorder="1" applyAlignment="1">
      <alignment horizontal="center" vertical="center"/>
    </xf>
    <xf numFmtId="0" fontId="48" fillId="0" borderId="79" xfId="88" applyFont="1" applyBorder="1" applyAlignment="1">
      <alignment horizontal="center" vertical="center" wrapText="1"/>
    </xf>
    <xf numFmtId="49" fontId="69" fillId="0" borderId="80" xfId="88" applyNumberFormat="1" applyFont="1" applyBorder="1" applyAlignment="1">
      <alignment horizontal="center" vertical="center" wrapText="1"/>
    </xf>
    <xf numFmtId="0" fontId="60" fillId="0" borderId="0" xfId="88" applyFont="1" applyAlignment="1">
      <alignment horizontal="left" vertical="center" wrapText="1"/>
    </xf>
    <xf numFmtId="0" fontId="69" fillId="0" borderId="92" xfId="89" applyFont="1" applyBorder="1" applyAlignment="1">
      <alignment horizontal="center" vertical="center"/>
    </xf>
    <xf numFmtId="2" fontId="60" fillId="0" borderId="79" xfId="88" applyNumberFormat="1" applyFont="1" applyBorder="1" applyAlignment="1">
      <alignment horizontal="left" vertical="center" wrapText="1"/>
    </xf>
    <xf numFmtId="0" fontId="48" fillId="0" borderId="14" xfId="88" quotePrefix="1" applyFont="1" applyBorder="1" applyAlignment="1">
      <alignment horizontal="left" vertical="center" wrapText="1"/>
    </xf>
    <xf numFmtId="0" fontId="30" fillId="0" borderId="14" xfId="88" quotePrefix="1" applyFont="1" applyBorder="1" applyAlignment="1">
      <alignment horizontal="center" vertical="center" wrapText="1"/>
    </xf>
    <xf numFmtId="0" fontId="58" fillId="0" borderId="14" xfId="88" quotePrefix="1" applyFont="1" applyBorder="1" applyAlignment="1">
      <alignment horizontal="center" vertical="center" wrapText="1"/>
    </xf>
    <xf numFmtId="0" fontId="30" fillId="0" borderId="14" xfId="88" quotePrefix="1" applyFont="1" applyBorder="1" applyAlignment="1">
      <alignment horizontal="center" vertical="center"/>
    </xf>
    <xf numFmtId="0" fontId="58" fillId="0" borderId="14" xfId="88" quotePrefix="1" applyFont="1" applyBorder="1" applyAlignment="1">
      <alignment horizontal="center" vertical="center"/>
    </xf>
    <xf numFmtId="0" fontId="30" fillId="0" borderId="12" xfId="88" quotePrefix="1" applyFont="1" applyBorder="1" applyAlignment="1">
      <alignment horizontal="center" vertical="center"/>
    </xf>
    <xf numFmtId="0" fontId="58" fillId="0" borderId="106" xfId="88" quotePrefix="1" applyFont="1" applyBorder="1" applyAlignment="1">
      <alignment horizontal="center" vertical="center"/>
    </xf>
    <xf numFmtId="0" fontId="92" fillId="0" borderId="98" xfId="89" applyFont="1" applyBorder="1" applyAlignment="1">
      <alignment horizontal="center" vertical="center"/>
    </xf>
    <xf numFmtId="0" fontId="92" fillId="0" borderId="107" xfId="89" applyFont="1" applyBorder="1" applyAlignment="1">
      <alignment horizontal="center" vertical="center"/>
    </xf>
    <xf numFmtId="0" fontId="92" fillId="0" borderId="92" xfId="89" applyFont="1" applyBorder="1" applyAlignment="1">
      <alignment horizontal="center" vertical="center"/>
    </xf>
    <xf numFmtId="0" fontId="69" fillId="0" borderId="108" xfId="88" applyFont="1" applyBorder="1" applyAlignment="1" applyProtection="1">
      <alignment horizontal="center" vertical="center" wrapText="1"/>
      <protection locked="0"/>
    </xf>
    <xf numFmtId="0" fontId="69" fillId="0" borderId="109" xfId="88" applyFont="1" applyBorder="1" applyAlignment="1">
      <alignment horizontal="left" vertical="center" wrapText="1"/>
    </xf>
    <xf numFmtId="0" fontId="48" fillId="0" borderId="98" xfId="88" applyFont="1" applyBorder="1" applyAlignment="1">
      <alignment horizontal="center" vertical="center"/>
    </xf>
    <xf numFmtId="0" fontId="48" fillId="0" borderId="98" xfId="89" applyFont="1" applyBorder="1" applyAlignment="1">
      <alignment horizontal="center" vertical="center" wrapText="1"/>
    </xf>
    <xf numFmtId="0" fontId="60" fillId="0" borderId="110" xfId="88" applyFont="1" applyBorder="1" applyAlignment="1">
      <alignment horizontal="left" vertical="center" wrapText="1"/>
    </xf>
    <xf numFmtId="0" fontId="69" fillId="0" borderId="111" xfId="88" applyFont="1" applyBorder="1" applyAlignment="1" applyProtection="1">
      <alignment horizontal="center" vertical="center" wrapText="1"/>
      <protection locked="0"/>
    </xf>
    <xf numFmtId="0" fontId="69" fillId="0" borderId="112" xfId="88" applyFont="1" applyBorder="1" applyAlignment="1" applyProtection="1">
      <alignment horizontal="center" vertical="center" wrapText="1"/>
      <protection locked="0"/>
    </xf>
    <xf numFmtId="1" fontId="30" fillId="0" borderId="16" xfId="88" applyNumberFormat="1" applyFont="1" applyBorder="1" applyAlignment="1">
      <alignment horizontal="center" vertical="center"/>
    </xf>
    <xf numFmtId="1" fontId="62" fillId="0" borderId="16" xfId="88" applyNumberFormat="1" applyFont="1" applyBorder="1" applyAlignment="1">
      <alignment horizontal="center" vertical="center"/>
    </xf>
    <xf numFmtId="0" fontId="60" fillId="0" borderId="6" xfId="89" applyFont="1" applyBorder="1" applyAlignment="1">
      <alignment wrapText="1"/>
    </xf>
    <xf numFmtId="49" fontId="69" fillId="0" borderId="80" xfId="89" applyNumberFormat="1" applyFont="1" applyBorder="1" applyAlignment="1">
      <alignment horizontal="center" vertical="center"/>
    </xf>
    <xf numFmtId="0" fontId="69" fillId="0" borderId="92" xfId="88" applyFont="1" applyBorder="1" applyAlignment="1">
      <alignment horizontal="center" vertical="center" wrapText="1"/>
    </xf>
    <xf numFmtId="49" fontId="69" fillId="0" borderId="98" xfId="88" applyNumberFormat="1" applyFont="1" applyBorder="1" applyAlignment="1">
      <alignment horizontal="center" vertical="center" wrapText="1"/>
    </xf>
    <xf numFmtId="0" fontId="69" fillId="0" borderId="98" xfId="88" applyFont="1" applyBorder="1" applyAlignment="1">
      <alignment horizontal="center" vertical="center"/>
    </xf>
    <xf numFmtId="49" fontId="92" fillId="0" borderId="47" xfId="88" applyNumberFormat="1" applyFont="1" applyBorder="1" applyAlignment="1">
      <alignment horizontal="center" vertical="center" wrapText="1"/>
    </xf>
    <xf numFmtId="0" fontId="92" fillId="0" borderId="6" xfId="88" applyFont="1" applyBorder="1" applyAlignment="1">
      <alignment horizontal="left" vertical="center" wrapText="1"/>
    </xf>
    <xf numFmtId="0" fontId="30" fillId="0" borderId="16" xfId="88" quotePrefix="1" applyFont="1" applyBorder="1" applyAlignment="1">
      <alignment horizontal="center" vertical="center" wrapText="1"/>
    </xf>
    <xf numFmtId="0" fontId="58" fillId="0" borderId="16" xfId="88" quotePrefix="1" applyFont="1" applyBorder="1" applyAlignment="1">
      <alignment horizontal="center" vertical="center" wrapText="1"/>
    </xf>
    <xf numFmtId="0" fontId="30" fillId="0" borderId="16" xfId="88" quotePrefix="1" applyFont="1" applyBorder="1" applyAlignment="1">
      <alignment horizontal="center" vertical="center"/>
    </xf>
    <xf numFmtId="0" fontId="58" fillId="0" borderId="16" xfId="88" quotePrefix="1" applyFont="1" applyBorder="1" applyAlignment="1">
      <alignment horizontal="center" vertical="center"/>
    </xf>
    <xf numFmtId="0" fontId="30" fillId="0" borderId="6" xfId="88" quotePrefix="1" applyFont="1" applyBorder="1" applyAlignment="1">
      <alignment horizontal="center" vertical="center"/>
    </xf>
    <xf numFmtId="0" fontId="58" fillId="0" borderId="105" xfId="88" quotePrefix="1" applyFont="1" applyBorder="1" applyAlignment="1">
      <alignment horizontal="center" vertical="center"/>
    </xf>
    <xf numFmtId="49" fontId="92" fillId="0" borderId="80" xfId="89" applyNumberFormat="1" applyFont="1" applyBorder="1" applyAlignment="1">
      <alignment horizontal="center" vertical="center"/>
    </xf>
    <xf numFmtId="49" fontId="92" fillId="0" borderId="47" xfId="89" applyNumberFormat="1" applyFont="1" applyBorder="1" applyAlignment="1">
      <alignment horizontal="center" vertical="center"/>
    </xf>
    <xf numFmtId="0" fontId="92" fillId="0" borderId="109" xfId="89" applyFont="1" applyBorder="1" applyAlignment="1">
      <alignment horizontal="left" vertical="center" wrapText="1"/>
    </xf>
    <xf numFmtId="1" fontId="30" fillId="0" borderId="79" xfId="88" applyNumberFormat="1" applyFont="1" applyBorder="1" applyAlignment="1">
      <alignment horizontal="center" vertical="center"/>
    </xf>
    <xf numFmtId="1" fontId="62" fillId="0" borderId="79" xfId="88" applyNumberFormat="1" applyFont="1" applyBorder="1" applyAlignment="1">
      <alignment horizontal="center" vertical="center"/>
    </xf>
    <xf numFmtId="1" fontId="30" fillId="0" borderId="100" xfId="88" applyNumberFormat="1" applyFont="1" applyBorder="1" applyAlignment="1">
      <alignment horizontal="center" vertical="center"/>
    </xf>
    <xf numFmtId="1" fontId="62" fillId="0" borderId="100" xfId="88" applyNumberFormat="1" applyFont="1" applyBorder="1" applyAlignment="1">
      <alignment horizontal="center" vertical="center"/>
    </xf>
    <xf numFmtId="0" fontId="92" fillId="0" borderId="47" xfId="88" applyFont="1" applyBorder="1" applyAlignment="1">
      <alignment horizontal="center" vertical="center" wrapText="1"/>
    </xf>
    <xf numFmtId="1" fontId="30" fillId="0" borderId="113" xfId="89" applyNumberFormat="1" applyFont="1" applyBorder="1" applyAlignment="1">
      <alignment horizontal="center" vertical="center"/>
    </xf>
    <xf numFmtId="1" fontId="62" fillId="0" borderId="113" xfId="89" applyNumberFormat="1" applyFont="1" applyBorder="1" applyAlignment="1">
      <alignment horizontal="center" vertical="center"/>
    </xf>
    <xf numFmtId="0" fontId="48" fillId="0" borderId="47" xfId="88" applyFont="1" applyBorder="1" applyAlignment="1">
      <alignment horizontal="center" vertical="center" wrapText="1"/>
    </xf>
    <xf numFmtId="0" fontId="48" fillId="0" borderId="16" xfId="88" quotePrefix="1" applyFont="1" applyBorder="1" applyAlignment="1">
      <alignment horizontal="left" vertical="center" wrapText="1"/>
    </xf>
    <xf numFmtId="49" fontId="69" fillId="0" borderId="80" xfId="92" applyNumberFormat="1" applyFont="1" applyBorder="1" applyAlignment="1">
      <alignment horizontal="center" vertical="center"/>
    </xf>
    <xf numFmtId="1" fontId="48" fillId="0" borderId="6" xfId="89" applyNumberFormat="1" applyFont="1" applyBorder="1" applyAlignment="1">
      <alignment horizontal="center" vertical="center" wrapText="1"/>
    </xf>
    <xf numFmtId="1" fontId="67" fillId="0" borderId="6" xfId="89" applyNumberFormat="1" applyFont="1" applyBorder="1" applyAlignment="1">
      <alignment horizontal="center" vertical="center" wrapText="1"/>
    </xf>
    <xf numFmtId="0" fontId="69" fillId="0" borderId="109" xfId="88" applyFont="1" applyBorder="1" applyAlignment="1">
      <alignment vertical="top" wrapText="1"/>
    </xf>
    <xf numFmtId="0" fontId="92" fillId="0" borderId="99" xfId="89" applyFont="1" applyBorder="1" applyAlignment="1">
      <alignment horizontal="left" vertical="center" wrapText="1"/>
    </xf>
    <xf numFmtId="0" fontId="48" fillId="0" borderId="99" xfId="88" applyFont="1" applyBorder="1" applyAlignment="1">
      <alignment horizontal="left" vertical="center" wrapText="1"/>
    </xf>
    <xf numFmtId="0" fontId="69" fillId="0" borderId="11" xfId="89" applyFont="1" applyBorder="1" applyAlignment="1">
      <alignment horizontal="center" vertical="center"/>
    </xf>
    <xf numFmtId="0" fontId="69" fillId="0" borderId="12" xfId="89" applyFont="1" applyBorder="1" applyAlignment="1">
      <alignment horizontal="left" vertical="center" wrapText="1"/>
    </xf>
    <xf numFmtId="0" fontId="69" fillId="0" borderId="11" xfId="88" applyFont="1" applyBorder="1" applyAlignment="1">
      <alignment horizontal="center" vertical="center" wrapText="1"/>
    </xf>
    <xf numFmtId="0" fontId="69" fillId="0" borderId="12" xfId="88" applyFont="1" applyBorder="1" applyAlignment="1">
      <alignment horizontal="left" vertical="center" wrapText="1"/>
    </xf>
    <xf numFmtId="0" fontId="60" fillId="0" borderId="100" xfId="88" applyFont="1" applyBorder="1" applyAlignment="1">
      <alignment horizontal="left" vertical="center" wrapText="1"/>
    </xf>
    <xf numFmtId="49" fontId="92" fillId="0" borderId="47" xfId="68" applyNumberFormat="1" applyFont="1" applyBorder="1" applyAlignment="1">
      <alignment horizontal="center" vertical="center" wrapText="1"/>
    </xf>
    <xf numFmtId="0" fontId="92" fillId="0" borderId="6" xfId="15" applyFont="1" applyBorder="1" applyAlignment="1">
      <alignment horizontal="left" vertical="center" wrapText="1"/>
    </xf>
    <xf numFmtId="1" fontId="30" fillId="0" borderId="6" xfId="15" applyNumberFormat="1" applyFont="1" applyBorder="1" applyAlignment="1">
      <alignment horizontal="center" vertical="center"/>
    </xf>
    <xf numFmtId="1" fontId="62" fillId="0" borderId="6" xfId="15" applyNumberFormat="1" applyFont="1" applyBorder="1" applyAlignment="1">
      <alignment horizontal="center" vertical="center"/>
    </xf>
    <xf numFmtId="1" fontId="30" fillId="0" borderId="79" xfId="15" applyNumberFormat="1" applyFont="1" applyBorder="1" applyAlignment="1">
      <alignment horizontal="center" vertical="center"/>
    </xf>
    <xf numFmtId="1" fontId="62" fillId="0" borderId="79" xfId="15" applyNumberFormat="1" applyFont="1" applyBorder="1" applyAlignment="1">
      <alignment horizontal="center" vertical="center"/>
    </xf>
    <xf numFmtId="49" fontId="69" fillId="0" borderId="49" xfId="68" applyNumberFormat="1" applyFont="1" applyBorder="1" applyAlignment="1">
      <alignment horizontal="center" vertical="center" wrapText="1"/>
    </xf>
    <xf numFmtId="0" fontId="69" fillId="0" borderId="79" xfId="15" applyFont="1" applyBorder="1" applyAlignment="1">
      <alignment horizontal="left" wrapText="1"/>
    </xf>
    <xf numFmtId="0" fontId="60" fillId="0" borderId="92" xfId="88" applyFont="1" applyBorder="1" applyAlignment="1">
      <alignment horizontal="center" vertical="center"/>
    </xf>
    <xf numFmtId="0" fontId="60" fillId="0" borderId="49" xfId="88" applyFont="1" applyBorder="1" applyAlignment="1">
      <alignment horizontal="center" vertical="center" wrapText="1"/>
    </xf>
    <xf numFmtId="49" fontId="69" fillId="0" borderId="92" xfId="68" applyNumberFormat="1" applyFont="1" applyBorder="1" applyAlignment="1">
      <alignment horizontal="center" vertical="center" wrapText="1"/>
    </xf>
    <xf numFmtId="0" fontId="69" fillId="0" borderId="79" xfId="15" applyFont="1" applyBorder="1" applyAlignment="1">
      <alignment horizontal="left" vertical="center" wrapText="1"/>
    </xf>
    <xf numFmtId="0" fontId="148" fillId="0" borderId="79" xfId="88" applyFont="1" applyBorder="1" applyAlignment="1">
      <alignment horizontal="center" vertical="center" wrapText="1"/>
    </xf>
    <xf numFmtId="0" fontId="149" fillId="0" borderId="79" xfId="88" applyFont="1" applyBorder="1" applyAlignment="1">
      <alignment horizontal="center" vertical="center" wrapText="1"/>
    </xf>
    <xf numFmtId="0" fontId="30" fillId="0" borderId="79" xfId="88" applyFont="1" applyBorder="1" applyAlignment="1">
      <alignment horizontal="center" vertical="center" wrapText="1"/>
    </xf>
    <xf numFmtId="0" fontId="70" fillId="0" borderId="6" xfId="88" quotePrefix="1" applyFont="1" applyBorder="1" applyAlignment="1">
      <alignment horizontal="center" vertical="center" wrapText="1"/>
    </xf>
    <xf numFmtId="0" fontId="30" fillId="0" borderId="79" xfId="88" quotePrefix="1" applyFont="1" applyBorder="1" applyAlignment="1">
      <alignment horizontal="center" vertical="center"/>
    </xf>
    <xf numFmtId="0" fontId="58" fillId="0" borderId="81" xfId="88" quotePrefix="1" applyFont="1" applyBorder="1" applyAlignment="1">
      <alignment horizontal="center" vertical="center"/>
    </xf>
    <xf numFmtId="0" fontId="69" fillId="0" borderId="109" xfId="88" applyFont="1" applyBorder="1" applyAlignment="1">
      <alignment wrapText="1"/>
    </xf>
    <xf numFmtId="0" fontId="69" fillId="0" borderId="49" xfId="88" applyFont="1" applyBorder="1" applyAlignment="1">
      <alignment horizontal="center" vertical="center" wrapText="1"/>
    </xf>
    <xf numFmtId="0" fontId="150" fillId="0" borderId="92" xfId="88" applyFont="1" applyBorder="1" applyAlignment="1">
      <alignment horizontal="center" vertical="center" wrapText="1"/>
    </xf>
    <xf numFmtId="0" fontId="150" fillId="0" borderId="79" xfId="88" applyFont="1" applyBorder="1" applyAlignment="1">
      <alignment vertical="top" wrapText="1"/>
    </xf>
    <xf numFmtId="0" fontId="113" fillId="0" borderId="47" xfId="88" applyFont="1" applyBorder="1" applyAlignment="1">
      <alignment horizontal="center" vertical="center" wrapText="1"/>
    </xf>
    <xf numFmtId="0" fontId="113" fillId="0" borderId="6" xfId="88" applyFont="1" applyBorder="1" applyAlignment="1">
      <alignment vertical="top" wrapText="1"/>
    </xf>
    <xf numFmtId="0" fontId="148" fillId="0" borderId="16" xfId="88" applyFont="1" applyBorder="1" applyAlignment="1">
      <alignment horizontal="center" vertical="center" wrapText="1"/>
    </xf>
    <xf numFmtId="0" fontId="149" fillId="0" borderId="6" xfId="88" applyFont="1" applyBorder="1" applyAlignment="1">
      <alignment horizontal="center" vertical="center" wrapText="1"/>
    </xf>
    <xf numFmtId="0" fontId="30" fillId="0" borderId="6" xfId="88" applyFont="1" applyBorder="1" applyAlignment="1">
      <alignment horizontal="center" vertical="center" wrapText="1"/>
    </xf>
    <xf numFmtId="0" fontId="58" fillId="0" borderId="48" xfId="88" quotePrefix="1" applyFont="1" applyBorder="1" applyAlignment="1">
      <alignment horizontal="center" vertical="center"/>
    </xf>
    <xf numFmtId="0" fontId="113" fillId="0" borderId="80" xfId="88" applyFont="1" applyBorder="1" applyAlignment="1">
      <alignment horizontal="center" vertical="center" wrapText="1"/>
    </xf>
    <xf numFmtId="0" fontId="148" fillId="0" borderId="100" xfId="88" applyFont="1" applyBorder="1" applyAlignment="1">
      <alignment horizontal="center" vertical="center" wrapText="1"/>
    </xf>
    <xf numFmtId="0" fontId="30" fillId="0" borderId="100" xfId="88" quotePrefix="1" applyFont="1" applyBorder="1" applyAlignment="1">
      <alignment horizontal="center" vertical="center" wrapText="1"/>
    </xf>
    <xf numFmtId="0" fontId="58" fillId="0" borderId="100" xfId="88" quotePrefix="1" applyFont="1" applyBorder="1" applyAlignment="1">
      <alignment horizontal="center" vertical="center" wrapText="1"/>
    </xf>
    <xf numFmtId="0" fontId="30" fillId="0" borderId="100" xfId="88" quotePrefix="1" applyFont="1" applyBorder="1" applyAlignment="1">
      <alignment horizontal="center" vertical="center"/>
    </xf>
    <xf numFmtId="0" fontId="58" fillId="0" borderId="100" xfId="88" quotePrefix="1" applyFont="1" applyBorder="1" applyAlignment="1">
      <alignment horizontal="center" vertical="center"/>
    </xf>
    <xf numFmtId="0" fontId="58" fillId="0" borderId="102" xfId="88" quotePrefix="1" applyFont="1" applyBorder="1" applyAlignment="1">
      <alignment horizontal="center" vertical="center"/>
    </xf>
    <xf numFmtId="0" fontId="30" fillId="0" borderId="113" xfId="88" quotePrefix="1" applyFont="1" applyBorder="1" applyAlignment="1">
      <alignment horizontal="center" vertical="center" wrapText="1"/>
    </xf>
    <xf numFmtId="0" fontId="58" fillId="0" borderId="113" xfId="88" quotePrefix="1" applyFont="1" applyBorder="1" applyAlignment="1">
      <alignment horizontal="center" vertical="center" wrapText="1"/>
    </xf>
    <xf numFmtId="0" fontId="58" fillId="0" borderId="114" xfId="88" quotePrefix="1" applyFont="1" applyBorder="1" applyAlignment="1">
      <alignment horizontal="center" vertical="center"/>
    </xf>
    <xf numFmtId="165" fontId="6" fillId="0" borderId="86" xfId="2" applyNumberFormat="1" applyFont="1" applyBorder="1" applyAlignment="1" applyProtection="1">
      <alignment horizontal="left" vertical="center"/>
    </xf>
    <xf numFmtId="165" fontId="6" fillId="0" borderId="87" xfId="2" applyNumberFormat="1" applyFont="1" applyBorder="1" applyAlignment="1" applyProtection="1">
      <alignment horizontal="left" vertical="center"/>
    </xf>
    <xf numFmtId="165" fontId="6" fillId="0" borderId="87" xfId="2" applyNumberFormat="1" applyFont="1" applyBorder="1" applyAlignment="1" applyProtection="1">
      <alignment horizontal="left" vertical="center" indent="1"/>
    </xf>
    <xf numFmtId="0" fontId="54" fillId="0" borderId="0" xfId="3" applyFont="1"/>
    <xf numFmtId="4" fontId="83" fillId="0" borderId="0" xfId="3" applyNumberFormat="1" applyFont="1"/>
    <xf numFmtId="0" fontId="83" fillId="0" borderId="0" xfId="3" applyFont="1"/>
    <xf numFmtId="0" fontId="152" fillId="5" borderId="0" xfId="86" applyFont="1" applyFill="1" applyAlignment="1" applyProtection="1"/>
    <xf numFmtId="0" fontId="77" fillId="0" borderId="0" xfId="3" applyFont="1"/>
    <xf numFmtId="4" fontId="54" fillId="0" borderId="0" xfId="3" applyNumberFormat="1" applyFont="1"/>
    <xf numFmtId="0" fontId="54" fillId="0" borderId="0" xfId="3" applyFont="1" applyAlignment="1">
      <alignment horizontal="center"/>
    </xf>
    <xf numFmtId="4" fontId="54" fillId="0" borderId="0" xfId="3" applyNumberFormat="1" applyFont="1" applyAlignment="1">
      <alignment horizontal="center"/>
    </xf>
    <xf numFmtId="0" fontId="39" fillId="0" borderId="79" xfId="3" applyFont="1" applyBorder="1" applyAlignment="1">
      <alignment horizontal="center" vertical="center" wrapText="1"/>
    </xf>
    <xf numFmtId="49" fontId="75" fillId="3" borderId="79" xfId="3" applyNumberFormat="1" applyFont="1" applyFill="1" applyBorder="1"/>
    <xf numFmtId="0" fontId="38" fillId="0" borderId="0" xfId="3" applyFont="1" applyAlignment="1">
      <alignment horizontal="center" vertical="center" wrapText="1"/>
    </xf>
    <xf numFmtId="0" fontId="39" fillId="0" borderId="0" xfId="3" applyFont="1" applyAlignment="1">
      <alignment horizontal="center" vertical="center" wrapText="1"/>
    </xf>
    <xf numFmtId="0" fontId="58" fillId="0" borderId="79" xfId="93" applyFont="1" applyBorder="1" applyAlignment="1">
      <alignment horizontal="center" vertical="center"/>
    </xf>
    <xf numFmtId="4" fontId="58" fillId="0" borderId="79" xfId="3" applyNumberFormat="1" applyFont="1" applyBorder="1" applyAlignment="1">
      <alignment horizontal="center" vertical="center"/>
    </xf>
    <xf numFmtId="4" fontId="26" fillId="0" borderId="0" xfId="3" applyNumberFormat="1" applyFont="1" applyAlignment="1">
      <alignment vertical="center"/>
    </xf>
    <xf numFmtId="0" fontId="129" fillId="0" borderId="0" xfId="3" applyFont="1" applyAlignment="1">
      <alignment horizontal="center" vertical="center" wrapText="1"/>
    </xf>
    <xf numFmtId="0" fontId="58" fillId="7" borderId="79" xfId="3" applyFont="1" applyFill="1" applyBorder="1" applyAlignment="1">
      <alignment horizontal="center" vertical="center"/>
    </xf>
    <xf numFmtId="0" fontId="72" fillId="7" borderId="99" xfId="3" applyFont="1" applyFill="1" applyBorder="1" applyAlignment="1">
      <alignment vertical="center" wrapText="1"/>
    </xf>
    <xf numFmtId="0" fontId="74" fillId="7" borderId="116" xfId="3" applyFont="1" applyFill="1" applyBorder="1" applyAlignment="1">
      <alignment vertical="center" wrapText="1"/>
    </xf>
    <xf numFmtId="0" fontId="72" fillId="7" borderId="116" xfId="3" applyFont="1" applyFill="1" applyBorder="1" applyAlignment="1">
      <alignment vertical="center" wrapText="1"/>
    </xf>
    <xf numFmtId="4" fontId="48" fillId="7" borderId="116" xfId="3" applyNumberFormat="1" applyFont="1" applyFill="1" applyBorder="1" applyAlignment="1">
      <alignment vertical="center" wrapText="1"/>
    </xf>
    <xf numFmtId="4" fontId="72" fillId="7" borderId="100" xfId="3" applyNumberFormat="1" applyFont="1" applyFill="1" applyBorder="1" applyAlignment="1">
      <alignment horizontal="center" vertical="center"/>
    </xf>
    <xf numFmtId="4" fontId="155" fillId="0" borderId="0" xfId="3" applyNumberFormat="1" applyFont="1"/>
    <xf numFmtId="4" fontId="26" fillId="0" borderId="0" xfId="3" applyNumberFormat="1" applyFont="1"/>
    <xf numFmtId="4" fontId="27" fillId="0" borderId="0" xfId="3" applyNumberFormat="1" applyFont="1"/>
    <xf numFmtId="0" fontId="26" fillId="9" borderId="0" xfId="7" applyFont="1" applyFill="1"/>
    <xf numFmtId="0" fontId="7" fillId="9" borderId="0" xfId="3" applyFill="1"/>
    <xf numFmtId="0" fontId="30" fillId="9" borderId="0" xfId="7" applyFont="1" applyFill="1"/>
    <xf numFmtId="0" fontId="26" fillId="9" borderId="0" xfId="7" applyFont="1" applyFill="1" applyAlignment="1">
      <alignment vertical="center"/>
    </xf>
    <xf numFmtId="0" fontId="83" fillId="9" borderId="0" xfId="7" applyFont="1" applyFill="1"/>
    <xf numFmtId="0" fontId="38" fillId="9" borderId="5" xfId="7" applyFont="1" applyFill="1" applyBorder="1" applyAlignment="1">
      <alignment horizontal="center" vertical="center"/>
    </xf>
    <xf numFmtId="0" fontId="38" fillId="9" borderId="5" xfId="7" applyFont="1" applyFill="1" applyBorder="1" applyAlignment="1">
      <alignment horizontal="center" vertical="center" wrapText="1"/>
    </xf>
    <xf numFmtId="0" fontId="39" fillId="9" borderId="5" xfId="7" applyFont="1" applyFill="1" applyBorder="1" applyAlignment="1">
      <alignment horizontal="center" vertical="center"/>
    </xf>
    <xf numFmtId="0" fontId="39" fillId="9" borderId="5" xfId="7" applyFont="1" applyFill="1" applyBorder="1" applyAlignment="1">
      <alignment horizontal="center" vertical="center" wrapText="1"/>
    </xf>
    <xf numFmtId="0" fontId="39" fillId="9" borderId="69" xfId="7" applyFont="1" applyFill="1" applyBorder="1" applyAlignment="1">
      <alignment horizontal="center" vertical="center" wrapText="1"/>
    </xf>
    <xf numFmtId="0" fontId="48" fillId="9" borderId="47" xfId="7" applyFont="1" applyFill="1" applyBorder="1" applyAlignment="1">
      <alignment vertical="center"/>
    </xf>
    <xf numFmtId="0" fontId="15" fillId="9" borderId="6" xfId="7" applyFont="1" applyFill="1" applyBorder="1" applyAlignment="1">
      <alignment vertical="center"/>
    </xf>
    <xf numFmtId="0" fontId="15" fillId="9" borderId="15" xfId="7" applyFont="1" applyFill="1" applyBorder="1" applyAlignment="1">
      <alignment vertical="center"/>
    </xf>
    <xf numFmtId="4" fontId="48" fillId="9" borderId="119" xfId="7" applyNumberFormat="1" applyFont="1" applyFill="1" applyBorder="1" applyAlignment="1">
      <alignment vertical="center"/>
    </xf>
    <xf numFmtId="0" fontId="15" fillId="32" borderId="16" xfId="7" applyFont="1" applyFill="1" applyBorder="1" applyAlignment="1">
      <alignment vertical="center"/>
    </xf>
    <xf numFmtId="0" fontId="15" fillId="32" borderId="15" xfId="7" applyFont="1" applyFill="1" applyBorder="1" applyAlignment="1">
      <alignment vertical="center"/>
    </xf>
    <xf numFmtId="4" fontId="74" fillId="9" borderId="119" xfId="7" applyNumberFormat="1" applyFont="1" applyFill="1" applyBorder="1" applyAlignment="1">
      <alignment vertical="center"/>
    </xf>
    <xf numFmtId="0" fontId="16" fillId="9" borderId="79" xfId="7" applyFont="1" applyFill="1" applyBorder="1" applyAlignment="1">
      <alignment vertical="center"/>
    </xf>
    <xf numFmtId="3" fontId="73" fillId="9" borderId="79" xfId="94" applyNumberFormat="1" applyFont="1" applyFill="1" applyBorder="1" applyAlignment="1">
      <alignment horizontal="center" vertical="center"/>
    </xf>
    <xf numFmtId="4" fontId="70" fillId="9" borderId="79" xfId="94" applyNumberFormat="1" applyFont="1" applyFill="1" applyBorder="1" applyAlignment="1">
      <alignment vertical="center"/>
    </xf>
    <xf numFmtId="0" fontId="73" fillId="9" borderId="79" xfId="7" applyFont="1" applyFill="1" applyBorder="1" applyAlignment="1">
      <alignment horizontal="center"/>
    </xf>
    <xf numFmtId="4" fontId="73" fillId="9" borderId="79" xfId="7" applyNumberFormat="1" applyFont="1" applyFill="1" applyBorder="1"/>
    <xf numFmtId="0" fontId="15" fillId="9" borderId="79" xfId="7" applyFont="1" applyFill="1" applyBorder="1"/>
    <xf numFmtId="0" fontId="15" fillId="9" borderId="79" xfId="7" applyFont="1" applyFill="1" applyBorder="1" applyAlignment="1">
      <alignment horizontal="center" vertical="center" wrapText="1"/>
    </xf>
    <xf numFmtId="0" fontId="15" fillId="9" borderId="79" xfId="7" applyFont="1" applyFill="1" applyBorder="1" applyAlignment="1">
      <alignment vertical="center"/>
    </xf>
    <xf numFmtId="0" fontId="15" fillId="32" borderId="100" xfId="7" applyFont="1" applyFill="1" applyBorder="1" applyAlignment="1">
      <alignment vertical="center"/>
    </xf>
    <xf numFmtId="0" fontId="15" fillId="32" borderId="99" xfId="7" applyFont="1" applyFill="1" applyBorder="1" applyAlignment="1">
      <alignment vertical="center"/>
    </xf>
    <xf numFmtId="4" fontId="74" fillId="9" borderId="70" xfId="7" applyNumberFormat="1" applyFont="1" applyFill="1" applyBorder="1" applyAlignment="1">
      <alignment vertical="center"/>
    </xf>
    <xf numFmtId="3" fontId="5" fillId="9" borderId="79" xfId="7" applyNumberFormat="1" applyFont="1" applyFill="1" applyBorder="1" applyAlignment="1">
      <alignment horizontal="center" vertical="center"/>
    </xf>
    <xf numFmtId="4" fontId="5" fillId="9" borderId="79" xfId="94" applyNumberFormat="1" applyFont="1" applyFill="1" applyBorder="1" applyAlignment="1">
      <alignment vertical="center"/>
    </xf>
    <xf numFmtId="3" fontId="70" fillId="9" borderId="79" xfId="7" applyNumberFormat="1" applyFont="1" applyFill="1" applyBorder="1" applyAlignment="1">
      <alignment horizontal="center" vertical="center"/>
    </xf>
    <xf numFmtId="0" fontId="136" fillId="9" borderId="0" xfId="7" applyFont="1" applyFill="1"/>
    <xf numFmtId="4" fontId="70" fillId="9" borderId="79" xfId="4" applyNumberFormat="1" applyFont="1" applyFill="1" applyBorder="1" applyAlignment="1">
      <alignment vertical="center"/>
    </xf>
    <xf numFmtId="4" fontId="80" fillId="9" borderId="0" xfId="7" applyNumberFormat="1" applyFont="1" applyFill="1"/>
    <xf numFmtId="0" fontId="30" fillId="9" borderId="80" xfId="7" applyFont="1" applyFill="1" applyBorder="1" applyAlignment="1">
      <alignment vertical="center"/>
    </xf>
    <xf numFmtId="0" fontId="15" fillId="9" borderId="99" xfId="7" applyFont="1" applyFill="1" applyBorder="1" applyAlignment="1">
      <alignment vertical="center"/>
    </xf>
    <xf numFmtId="0" fontId="30" fillId="9" borderId="80" xfId="7" applyFont="1" applyFill="1" applyBorder="1"/>
    <xf numFmtId="0" fontId="16" fillId="9" borderId="79" xfId="7" applyFont="1" applyFill="1" applyBorder="1"/>
    <xf numFmtId="4" fontId="30" fillId="9" borderId="6" xfId="7" applyNumberFormat="1" applyFont="1" applyFill="1" applyBorder="1"/>
    <xf numFmtId="4" fontId="58" fillId="9" borderId="48" xfId="7" applyNumberFormat="1" applyFont="1" applyFill="1" applyBorder="1"/>
    <xf numFmtId="0" fontId="48" fillId="9" borderId="80" xfId="7" applyFont="1" applyFill="1" applyBorder="1" applyAlignment="1">
      <alignment vertical="center"/>
    </xf>
    <xf numFmtId="4" fontId="30" fillId="9" borderId="109" xfId="7" applyNumberFormat="1" applyFont="1" applyFill="1" applyBorder="1"/>
    <xf numFmtId="4" fontId="67" fillId="9" borderId="48" xfId="7" applyNumberFormat="1" applyFont="1" applyFill="1" applyBorder="1" applyAlignment="1">
      <alignment vertical="center"/>
    </xf>
    <xf numFmtId="4" fontId="60" fillId="9" borderId="70" xfId="7" applyNumberFormat="1" applyFont="1" applyFill="1" applyBorder="1" applyAlignment="1">
      <alignment vertical="center"/>
    </xf>
    <xf numFmtId="4" fontId="60" fillId="9" borderId="6" xfId="7" applyNumberFormat="1" applyFont="1" applyFill="1" applyBorder="1" applyAlignment="1">
      <alignment vertical="center"/>
    </xf>
    <xf numFmtId="4" fontId="62" fillId="9" borderId="48" xfId="7" applyNumberFormat="1" applyFont="1" applyFill="1" applyBorder="1" applyAlignment="1">
      <alignment vertical="center"/>
    </xf>
    <xf numFmtId="0" fontId="30" fillId="9" borderId="80" xfId="7" applyFont="1" applyFill="1" applyBorder="1" applyAlignment="1">
      <alignment horizontal="center" vertical="center"/>
    </xf>
    <xf numFmtId="0" fontId="16" fillId="9" borderId="79" xfId="7" applyFont="1" applyFill="1" applyBorder="1" applyAlignment="1">
      <alignment wrapText="1"/>
    </xf>
    <xf numFmtId="4" fontId="16" fillId="9" borderId="79" xfId="4" applyNumberFormat="1" applyFont="1" applyFill="1" applyBorder="1" applyAlignment="1">
      <alignment vertical="center"/>
    </xf>
    <xf numFmtId="0" fontId="15" fillId="32" borderId="79" xfId="7" applyFont="1" applyFill="1" applyBorder="1"/>
    <xf numFmtId="0" fontId="15" fillId="32" borderId="79" xfId="7" applyFont="1" applyFill="1" applyBorder="1" applyAlignment="1">
      <alignment horizontal="center" vertical="center" wrapText="1"/>
    </xf>
    <xf numFmtId="4" fontId="73" fillId="9" borderId="48" xfId="94" applyNumberFormat="1" applyFont="1" applyFill="1" applyBorder="1" applyAlignment="1">
      <alignment vertical="center"/>
    </xf>
    <xf numFmtId="4" fontId="16" fillId="9" borderId="79" xfId="4" applyNumberFormat="1" applyFont="1" applyFill="1" applyBorder="1"/>
    <xf numFmtId="4" fontId="73" fillId="9" borderId="81" xfId="94" applyNumberFormat="1" applyFont="1" applyFill="1" applyBorder="1" applyAlignment="1">
      <alignment vertical="center"/>
    </xf>
    <xf numFmtId="4" fontId="73" fillId="9" borderId="81" xfId="7" applyNumberFormat="1" applyFont="1" applyFill="1" applyBorder="1"/>
    <xf numFmtId="0" fontId="30" fillId="9" borderId="118" xfId="7" applyFont="1" applyFill="1" applyBorder="1" applyAlignment="1">
      <alignment horizontal="center" vertical="center"/>
    </xf>
    <xf numFmtId="0" fontId="16" fillId="9" borderId="5" xfId="7" applyFont="1" applyFill="1" applyBorder="1" applyAlignment="1">
      <alignment wrapText="1"/>
    </xf>
    <xf numFmtId="0" fontId="15" fillId="32" borderId="5" xfId="7" applyFont="1" applyFill="1" applyBorder="1"/>
    <xf numFmtId="4" fontId="73" fillId="9" borderId="69" xfId="7" applyNumberFormat="1" applyFont="1" applyFill="1" applyBorder="1"/>
    <xf numFmtId="0" fontId="148" fillId="9" borderId="73" xfId="7" applyFont="1" applyFill="1" applyBorder="1" applyAlignment="1">
      <alignment horizontal="center" vertical="center"/>
    </xf>
    <xf numFmtId="0" fontId="61" fillId="32" borderId="32" xfId="7" applyFont="1" applyFill="1" applyBorder="1" applyAlignment="1">
      <alignment horizontal="center" vertical="center"/>
    </xf>
    <xf numFmtId="0" fontId="38" fillId="32" borderId="32" xfId="7" applyFont="1" applyFill="1" applyBorder="1"/>
    <xf numFmtId="0" fontId="38" fillId="32" borderId="120" xfId="7" applyFont="1" applyFill="1" applyBorder="1"/>
    <xf numFmtId="4" fontId="48" fillId="9" borderId="119" xfId="7" applyNumberFormat="1" applyFont="1" applyFill="1" applyBorder="1" applyAlignment="1">
      <alignment horizontal="center" vertical="center"/>
    </xf>
    <xf numFmtId="0" fontId="49" fillId="32" borderId="101" xfId="7" applyFont="1" applyFill="1" applyBorder="1"/>
    <xf numFmtId="0" fontId="49" fillId="32" borderId="120" xfId="7" applyFont="1" applyFill="1" applyBorder="1"/>
    <xf numFmtId="4" fontId="72" fillId="9" borderId="119" xfId="7" applyNumberFormat="1" applyFont="1" applyFill="1" applyBorder="1" applyAlignment="1">
      <alignment horizontal="center" vertical="center"/>
    </xf>
    <xf numFmtId="0" fontId="159" fillId="9" borderId="0" xfId="7" applyFont="1" applyFill="1"/>
    <xf numFmtId="4" fontId="83" fillId="9" borderId="0" xfId="7" applyNumberFormat="1" applyFont="1" applyFill="1"/>
    <xf numFmtId="4" fontId="73" fillId="9" borderId="48" xfId="7" applyNumberFormat="1" applyFont="1" applyFill="1" applyBorder="1" applyAlignment="1">
      <alignment vertical="center"/>
    </xf>
    <xf numFmtId="0" fontId="30" fillId="9" borderId="93" xfId="7" applyFont="1" applyFill="1" applyBorder="1"/>
    <xf numFmtId="0" fontId="26" fillId="9" borderId="94" xfId="7" applyFont="1" applyFill="1" applyBorder="1"/>
    <xf numFmtId="4" fontId="114" fillId="9" borderId="103" xfId="95" applyNumberFormat="1" applyFont="1" applyFill="1" applyBorder="1"/>
    <xf numFmtId="0" fontId="136" fillId="0" borderId="0" xfId="3" applyFont="1"/>
    <xf numFmtId="0" fontId="28" fillId="0" borderId="0" xfId="3" applyFont="1"/>
    <xf numFmtId="0" fontId="161" fillId="0" borderId="0" xfId="3" applyFont="1"/>
    <xf numFmtId="4" fontId="136" fillId="0" borderId="0" xfId="3" applyNumberFormat="1" applyFont="1"/>
    <xf numFmtId="4" fontId="161" fillId="0" borderId="0" xfId="3" applyNumberFormat="1" applyFont="1"/>
    <xf numFmtId="0" fontId="159" fillId="0" borderId="0" xfId="3" applyFont="1"/>
    <xf numFmtId="0" fontId="136" fillId="0" borderId="0" xfId="3" applyFont="1" applyAlignment="1">
      <alignment vertical="center"/>
    </xf>
    <xf numFmtId="0" fontId="136" fillId="0" borderId="79" xfId="3" applyFont="1" applyBorder="1"/>
    <xf numFmtId="4" fontId="156" fillId="0" borderId="121" xfId="3" applyNumberFormat="1" applyFont="1" applyBorder="1" applyAlignment="1">
      <alignment horizontal="right" vertical="center" wrapText="1"/>
    </xf>
    <xf numFmtId="0" fontId="21" fillId="0" borderId="0" xfId="3" applyFont="1" applyAlignment="1">
      <alignment horizontal="left" vertical="center" wrapText="1"/>
    </xf>
    <xf numFmtId="4" fontId="156" fillId="0" borderId="122" xfId="3" applyNumberFormat="1" applyFont="1" applyBorder="1" applyAlignment="1">
      <alignment horizontal="right" vertical="center" wrapText="1"/>
    </xf>
    <xf numFmtId="0" fontId="137" fillId="0" borderId="0" xfId="3" applyFont="1"/>
    <xf numFmtId="164" fontId="135" fillId="28" borderId="86" xfId="1" applyNumberFormat="1" applyFont="1" applyFill="1" applyBorder="1">
      <alignment vertical="center"/>
    </xf>
    <xf numFmtId="4" fontId="28" fillId="0" borderId="0" xfId="3" applyNumberFormat="1" applyFont="1"/>
    <xf numFmtId="0" fontId="59" fillId="0" borderId="0" xfId="3" applyFont="1" applyAlignment="1">
      <alignment vertical="center" wrapText="1"/>
    </xf>
    <xf numFmtId="0" fontId="8" fillId="0" borderId="6" xfId="3" applyFont="1" applyBorder="1"/>
    <xf numFmtId="0" fontId="8" fillId="0" borderId="6" xfId="3" applyFont="1" applyBorder="1" applyAlignment="1">
      <alignment wrapText="1"/>
    </xf>
    <xf numFmtId="4" fontId="16" fillId="0" borderId="0" xfId="3" applyNumberFormat="1" applyFont="1"/>
    <xf numFmtId="4" fontId="73" fillId="0" borderId="28" xfId="3" applyNumberFormat="1" applyFont="1" applyBorder="1"/>
    <xf numFmtId="4" fontId="58" fillId="0" borderId="0" xfId="3" applyNumberFormat="1" applyFont="1"/>
    <xf numFmtId="0" fontId="8" fillId="5" borderId="79" xfId="3" applyFont="1" applyFill="1" applyBorder="1"/>
    <xf numFmtId="0" fontId="8" fillId="0" borderId="79" xfId="3" applyFont="1" applyBorder="1" applyAlignment="1">
      <alignment wrapText="1"/>
    </xf>
    <xf numFmtId="4" fontId="16" fillId="0" borderId="79" xfId="3" applyNumberFormat="1" applyFont="1" applyBorder="1"/>
    <xf numFmtId="4" fontId="73" fillId="0" borderId="79" xfId="3" applyNumberFormat="1" applyFont="1" applyBorder="1"/>
    <xf numFmtId="0" fontId="8" fillId="0" borderId="79" xfId="3" applyFont="1" applyBorder="1"/>
    <xf numFmtId="0" fontId="8" fillId="0" borderId="79" xfId="3" applyFont="1" applyBorder="1" applyAlignment="1">
      <alignment horizontal="left" wrapText="1"/>
    </xf>
    <xf numFmtId="0" fontId="8" fillId="0" borderId="79" xfId="3" applyFont="1" applyBorder="1" applyAlignment="1">
      <alignment vertical="center"/>
    </xf>
    <xf numFmtId="4" fontId="60" fillId="0" borderId="79" xfId="3" applyNumberFormat="1" applyFont="1" applyBorder="1"/>
    <xf numFmtId="4" fontId="74" fillId="0" borderId="79" xfId="3" applyNumberFormat="1" applyFont="1" applyBorder="1"/>
    <xf numFmtId="0" fontId="130" fillId="4" borderId="79" xfId="3" applyFont="1" applyFill="1" applyBorder="1" applyAlignment="1">
      <alignment vertical="center"/>
    </xf>
    <xf numFmtId="4" fontId="168" fillId="0" borderId="0" xfId="3" applyNumberFormat="1" applyFont="1"/>
    <xf numFmtId="0" fontId="38" fillId="0" borderId="79" xfId="77" applyFont="1" applyBorder="1" applyAlignment="1">
      <alignment horizontal="center" vertical="center" wrapText="1"/>
    </xf>
    <xf numFmtId="0" fontId="69" fillId="0" borderId="109" xfId="89" applyFont="1" applyBorder="1" applyAlignment="1">
      <alignment horizontal="left" vertical="center" wrapText="1"/>
    </xf>
    <xf numFmtId="0" fontId="115" fillId="0" borderId="79" xfId="0" applyFont="1" applyBorder="1"/>
    <xf numFmtId="0" fontId="16" fillId="9" borderId="79" xfId="3" applyFont="1" applyFill="1" applyBorder="1" applyAlignment="1">
      <alignment horizontal="left" vertical="center"/>
    </xf>
    <xf numFmtId="0" fontId="0" fillId="0" borderId="79" xfId="0" applyBorder="1"/>
    <xf numFmtId="0" fontId="173" fillId="0" borderId="79" xfId="0" applyFont="1" applyBorder="1"/>
    <xf numFmtId="0" fontId="173" fillId="0" borderId="79" xfId="0" applyFont="1" applyBorder="1" applyAlignment="1">
      <alignment horizontal="left"/>
    </xf>
    <xf numFmtId="0" fontId="172" fillId="0" borderId="79" xfId="0" applyFont="1" applyBorder="1" applyAlignment="1">
      <alignment horizontal="center" wrapText="1"/>
    </xf>
    <xf numFmtId="0" fontId="173" fillId="33" borderId="79" xfId="0" applyFont="1" applyFill="1" applyBorder="1" applyAlignment="1">
      <alignment horizontal="right" wrapText="1"/>
    </xf>
    <xf numFmtId="0" fontId="30" fillId="9" borderId="79" xfId="3" applyFont="1" applyFill="1" applyBorder="1" applyAlignment="1">
      <alignment horizontal="right" vertical="center"/>
    </xf>
    <xf numFmtId="0" fontId="30" fillId="33" borderId="0" xfId="7" applyFont="1" applyFill="1"/>
    <xf numFmtId="0" fontId="26" fillId="33" borderId="0" xfId="7" applyFont="1" applyFill="1"/>
    <xf numFmtId="164" fontId="10" fillId="3" borderId="2" xfId="1" applyNumberFormat="1" applyFont="1" applyFill="1" applyBorder="1">
      <alignment vertical="center"/>
    </xf>
    <xf numFmtId="164" fontId="10" fillId="3" borderId="4" xfId="1" applyNumberFormat="1" applyFont="1" applyFill="1" applyBorder="1" applyAlignment="1">
      <alignment horizontal="right" vertical="center"/>
    </xf>
    <xf numFmtId="0" fontId="174" fillId="0" borderId="0" xfId="4" applyFont="1"/>
    <xf numFmtId="0" fontId="60" fillId="30" borderId="6" xfId="3" applyFont="1" applyFill="1" applyBorder="1" applyAlignment="1">
      <alignment horizontal="center" vertical="center"/>
    </xf>
    <xf numFmtId="0" fontId="60" fillId="30" borderId="17" xfId="3" applyFont="1" applyFill="1" applyBorder="1" applyAlignment="1">
      <alignment horizontal="left" vertical="center" wrapText="1"/>
    </xf>
    <xf numFmtId="1" fontId="48" fillId="30" borderId="28" xfId="3" quotePrefix="1" applyNumberFormat="1" applyFont="1" applyFill="1" applyBorder="1" applyAlignment="1">
      <alignment horizontal="center" vertical="center"/>
    </xf>
    <xf numFmtId="1" fontId="67" fillId="30" borderId="28" xfId="3" quotePrefix="1" applyNumberFormat="1" applyFont="1" applyFill="1" applyBorder="1" applyAlignment="1">
      <alignment horizontal="center" vertical="center"/>
    </xf>
    <xf numFmtId="0" fontId="49" fillId="34" borderId="36" xfId="3" applyFont="1" applyFill="1" applyBorder="1" applyAlignment="1">
      <alignment vertical="center"/>
    </xf>
    <xf numFmtId="0" fontId="49" fillId="34" borderId="37" xfId="3" applyFont="1" applyFill="1" applyBorder="1" applyAlignment="1">
      <alignment vertical="center"/>
    </xf>
    <xf numFmtId="0" fontId="48" fillId="34" borderId="37" xfId="3" quotePrefix="1" applyFont="1" applyFill="1" applyBorder="1" applyAlignment="1">
      <alignment horizontal="center" vertical="center"/>
    </xf>
    <xf numFmtId="1" fontId="72" fillId="34" borderId="37" xfId="3" quotePrefix="1" applyNumberFormat="1" applyFont="1" applyFill="1" applyBorder="1" applyAlignment="1">
      <alignment horizontal="center" vertical="center"/>
    </xf>
    <xf numFmtId="1" fontId="48" fillId="34" borderId="37" xfId="3" quotePrefix="1" applyNumberFormat="1" applyFont="1" applyFill="1" applyBorder="1" applyAlignment="1">
      <alignment horizontal="center" vertical="center"/>
    </xf>
    <xf numFmtId="1" fontId="48" fillId="34" borderId="38" xfId="3" quotePrefix="1" applyNumberFormat="1" applyFont="1" applyFill="1" applyBorder="1" applyAlignment="1">
      <alignment horizontal="center" vertical="center"/>
    </xf>
    <xf numFmtId="0" fontId="49" fillId="34" borderId="15" xfId="3" applyFont="1" applyFill="1" applyBorder="1" applyAlignment="1">
      <alignment vertical="center"/>
    </xf>
    <xf numFmtId="0" fontId="49" fillId="34" borderId="16" xfId="3" applyFont="1" applyFill="1" applyBorder="1" applyAlignment="1">
      <alignment vertical="center"/>
    </xf>
    <xf numFmtId="0" fontId="48" fillId="34" borderId="16" xfId="3" quotePrefix="1" applyFont="1" applyFill="1" applyBorder="1" applyAlignment="1">
      <alignment horizontal="center" vertical="center"/>
    </xf>
    <xf numFmtId="1" fontId="72" fillId="34" borderId="16" xfId="3" quotePrefix="1" applyNumberFormat="1" applyFont="1" applyFill="1" applyBorder="1" applyAlignment="1">
      <alignment horizontal="center" vertical="center"/>
    </xf>
    <xf numFmtId="1" fontId="48" fillId="34" borderId="16" xfId="3" quotePrefix="1" applyNumberFormat="1" applyFont="1" applyFill="1" applyBorder="1" applyAlignment="1">
      <alignment horizontal="center" vertical="center"/>
    </xf>
    <xf numFmtId="1" fontId="48" fillId="34" borderId="6" xfId="3" quotePrefix="1" applyNumberFormat="1" applyFont="1" applyFill="1" applyBorder="1" applyAlignment="1">
      <alignment horizontal="center" vertical="center"/>
    </xf>
    <xf numFmtId="164" fontId="8" fillId="3" borderId="2" xfId="1" applyNumberFormat="1" applyFont="1" applyFill="1" applyBorder="1">
      <alignment vertical="center"/>
    </xf>
    <xf numFmtId="164" fontId="4" fillId="3" borderId="2" xfId="1" applyNumberFormat="1" applyFont="1" applyFill="1" applyBorder="1" applyAlignment="1">
      <alignment horizontal="right" vertical="center"/>
    </xf>
    <xf numFmtId="164" fontId="4" fillId="3" borderId="4" xfId="1" applyNumberFormat="1" applyFont="1" applyFill="1" applyBorder="1" applyAlignment="1">
      <alignment horizontal="right" vertical="center"/>
    </xf>
    <xf numFmtId="0" fontId="16" fillId="30" borderId="6" xfId="3" applyFont="1" applyFill="1" applyBorder="1" applyAlignment="1">
      <alignment horizontal="center" vertical="center" wrapText="1"/>
    </xf>
    <xf numFmtId="0" fontId="19" fillId="30" borderId="6" xfId="4" applyFont="1" applyFill="1" applyBorder="1" applyAlignment="1">
      <alignment horizontal="left" vertical="center" wrapText="1"/>
    </xf>
    <xf numFmtId="1" fontId="4" fillId="30" borderId="6" xfId="3" applyNumberFormat="1" applyFont="1" applyFill="1" applyBorder="1" applyAlignment="1">
      <alignment horizontal="center"/>
    </xf>
    <xf numFmtId="1" fontId="81" fillId="30" borderId="6" xfId="3" applyNumberFormat="1" applyFont="1" applyFill="1" applyBorder="1" applyAlignment="1">
      <alignment horizontal="center"/>
    </xf>
    <xf numFmtId="0" fontId="20" fillId="30" borderId="7" xfId="4" applyFont="1" applyFill="1" applyBorder="1" applyAlignment="1">
      <alignment horizontal="center" vertical="center" wrapText="1"/>
    </xf>
    <xf numFmtId="0" fontId="19" fillId="30" borderId="7" xfId="4" applyFont="1" applyFill="1" applyBorder="1" applyAlignment="1">
      <alignment horizontal="left" vertical="center" wrapText="1"/>
    </xf>
    <xf numFmtId="0" fontId="19" fillId="30" borderId="7" xfId="4" applyFont="1" applyFill="1" applyBorder="1" applyAlignment="1">
      <alignment wrapText="1"/>
    </xf>
    <xf numFmtId="0" fontId="19" fillId="30" borderId="7" xfId="4" applyFont="1" applyFill="1" applyBorder="1" applyAlignment="1">
      <alignment vertical="center" wrapText="1"/>
    </xf>
    <xf numFmtId="0" fontId="23" fillId="30" borderId="7" xfId="4" applyFont="1" applyFill="1" applyBorder="1" applyAlignment="1">
      <alignment horizontal="center" vertical="center" wrapText="1"/>
    </xf>
    <xf numFmtId="0" fontId="23" fillId="30" borderId="6" xfId="3" applyFont="1" applyFill="1" applyBorder="1" applyAlignment="1">
      <alignment horizontal="center" wrapText="1"/>
    </xf>
    <xf numFmtId="0" fontId="24" fillId="30" borderId="7" xfId="3" applyFont="1" applyFill="1" applyBorder="1" applyAlignment="1">
      <alignment wrapText="1"/>
    </xf>
    <xf numFmtId="0" fontId="23" fillId="30" borderId="7" xfId="3" applyFont="1" applyFill="1" applyBorder="1" applyAlignment="1">
      <alignment horizontal="center" wrapText="1"/>
    </xf>
    <xf numFmtId="164" fontId="48" fillId="3" borderId="90" xfId="1" applyNumberFormat="1" applyFont="1" applyFill="1" applyBorder="1" applyAlignment="1">
      <alignment horizontal="left" vertical="center" wrapText="1"/>
    </xf>
    <xf numFmtId="164" fontId="10" fillId="3" borderId="90" xfId="1" applyNumberFormat="1" applyFont="1" applyFill="1" applyBorder="1" applyAlignment="1">
      <alignment horizontal="left" vertical="center" wrapText="1"/>
    </xf>
    <xf numFmtId="1" fontId="48" fillId="30" borderId="32" xfId="88" quotePrefix="1" applyNumberFormat="1" applyFont="1" applyFill="1" applyBorder="1" applyAlignment="1">
      <alignment horizontal="center" vertical="center" wrapText="1"/>
    </xf>
    <xf numFmtId="1" fontId="67" fillId="30" borderId="32" xfId="88" quotePrefix="1" applyNumberFormat="1" applyFont="1" applyFill="1" applyBorder="1" applyAlignment="1">
      <alignment horizontal="center" vertical="center" wrapText="1"/>
    </xf>
    <xf numFmtId="1" fontId="30" fillId="30" borderId="6" xfId="88" quotePrefix="1" applyNumberFormat="1" applyFont="1" applyFill="1" applyBorder="1" applyAlignment="1">
      <alignment horizontal="center" vertical="center"/>
    </xf>
    <xf numFmtId="1" fontId="58" fillId="30" borderId="48" xfId="88" quotePrefix="1" applyNumberFormat="1" applyFont="1" applyFill="1" applyBorder="1" applyAlignment="1">
      <alignment horizontal="center" vertical="center"/>
    </xf>
    <xf numFmtId="1" fontId="72" fillId="30" borderId="38" xfId="88" quotePrefix="1" applyNumberFormat="1" applyFont="1" applyFill="1" applyBorder="1" applyAlignment="1">
      <alignment horizontal="center" vertical="center" wrapText="1"/>
    </xf>
    <xf numFmtId="1" fontId="48" fillId="30" borderId="38" xfId="88" quotePrefix="1" applyNumberFormat="1" applyFont="1" applyFill="1" applyBorder="1" applyAlignment="1">
      <alignment horizontal="center" vertical="center" wrapText="1"/>
    </xf>
    <xf numFmtId="1" fontId="72" fillId="30" borderId="68" xfId="88" quotePrefix="1" applyNumberFormat="1" applyFont="1" applyFill="1" applyBorder="1" applyAlignment="1">
      <alignment horizontal="center" vertical="center" wrapText="1"/>
    </xf>
    <xf numFmtId="1" fontId="48" fillId="30" borderId="101" xfId="88" quotePrefix="1" applyNumberFormat="1" applyFont="1" applyFill="1" applyBorder="1" applyAlignment="1">
      <alignment horizontal="center" vertical="center" wrapText="1"/>
    </xf>
    <xf numFmtId="1" fontId="72" fillId="30" borderId="95" xfId="88" quotePrefix="1" applyNumberFormat="1" applyFont="1" applyFill="1" applyBorder="1" applyAlignment="1">
      <alignment horizontal="center" vertical="center" wrapText="1"/>
    </xf>
    <xf numFmtId="0" fontId="48" fillId="0" borderId="101" xfId="88" quotePrefix="1" applyFont="1" applyBorder="1" applyAlignment="1">
      <alignment horizontal="left" vertical="center" wrapText="1"/>
    </xf>
    <xf numFmtId="1" fontId="48" fillId="30" borderId="79" xfId="88" quotePrefix="1" applyNumberFormat="1" applyFont="1" applyFill="1" applyBorder="1" applyAlignment="1">
      <alignment horizontal="center" vertical="center" wrapText="1"/>
    </xf>
    <xf numFmtId="1" fontId="67" fillId="30" borderId="79" xfId="88" quotePrefix="1" applyNumberFormat="1" applyFont="1" applyFill="1" applyBorder="1" applyAlignment="1">
      <alignment horizontal="center" vertical="center" wrapText="1"/>
    </xf>
    <xf numFmtId="1" fontId="72" fillId="30" borderId="79" xfId="88" quotePrefix="1" applyNumberFormat="1" applyFont="1" applyFill="1" applyBorder="1" applyAlignment="1">
      <alignment horizontal="center" vertical="center" wrapText="1"/>
    </xf>
    <xf numFmtId="1" fontId="48" fillId="30" borderId="37" xfId="88" quotePrefix="1" applyNumberFormat="1" applyFont="1" applyFill="1" applyBorder="1" applyAlignment="1">
      <alignment horizontal="center" vertical="center"/>
    </xf>
    <xf numFmtId="1" fontId="72" fillId="30" borderId="37" xfId="88" quotePrefix="1" applyNumberFormat="1" applyFont="1" applyFill="1" applyBorder="1" applyAlignment="1">
      <alignment horizontal="center" vertical="center"/>
    </xf>
    <xf numFmtId="1" fontId="72" fillId="30" borderId="97" xfId="88" quotePrefix="1" applyNumberFormat="1" applyFont="1" applyFill="1" applyBorder="1" applyAlignment="1">
      <alignment horizontal="center" vertical="center"/>
    </xf>
    <xf numFmtId="1" fontId="48" fillId="30" borderId="37" xfId="88" quotePrefix="1" applyNumberFormat="1" applyFont="1" applyFill="1" applyBorder="1" applyAlignment="1">
      <alignment horizontal="center" vertical="center" wrapText="1"/>
    </xf>
    <xf numFmtId="1" fontId="72" fillId="30" borderId="37" xfId="88" quotePrefix="1" applyNumberFormat="1" applyFont="1" applyFill="1" applyBorder="1" applyAlignment="1">
      <alignment horizontal="center" vertical="center" wrapText="1"/>
    </xf>
    <xf numFmtId="0" fontId="48" fillId="30" borderId="73" xfId="88" applyFont="1" applyFill="1" applyBorder="1" applyAlignment="1">
      <alignment horizontal="center" vertical="center" wrapText="1"/>
    </xf>
    <xf numFmtId="0" fontId="48" fillId="30" borderId="101" xfId="89" applyFont="1" applyFill="1" applyBorder="1" applyAlignment="1">
      <alignment horizontal="left" vertical="center" wrapText="1"/>
    </xf>
    <xf numFmtId="1" fontId="72" fillId="30" borderId="101" xfId="88" quotePrefix="1" applyNumberFormat="1" applyFont="1" applyFill="1" applyBorder="1" applyAlignment="1">
      <alignment horizontal="center" vertical="center" wrapText="1"/>
    </xf>
    <xf numFmtId="0" fontId="48" fillId="30" borderId="74" xfId="88" applyFont="1" applyFill="1" applyBorder="1" applyAlignment="1">
      <alignment horizontal="center" vertical="center" wrapText="1"/>
    </xf>
    <xf numFmtId="0" fontId="48" fillId="30" borderId="38" xfId="88" quotePrefix="1" applyFont="1" applyFill="1" applyBorder="1" applyAlignment="1">
      <alignment horizontal="left" vertical="center" wrapText="1"/>
    </xf>
    <xf numFmtId="1" fontId="67" fillId="30" borderId="38" xfId="88" quotePrefix="1" applyNumberFormat="1" applyFont="1" applyFill="1" applyBorder="1" applyAlignment="1">
      <alignment horizontal="center" vertical="center" wrapText="1"/>
    </xf>
    <xf numFmtId="1" fontId="67" fillId="30" borderId="97" xfId="88" quotePrefix="1" applyNumberFormat="1" applyFont="1" applyFill="1" applyBorder="1" applyAlignment="1">
      <alignment horizontal="center" vertical="center" wrapText="1"/>
    </xf>
    <xf numFmtId="0" fontId="48" fillId="30" borderId="37" xfId="89" applyFont="1" applyFill="1" applyBorder="1" applyAlignment="1">
      <alignment horizontal="left" vertical="center" wrapText="1"/>
    </xf>
    <xf numFmtId="1" fontId="45" fillId="30" borderId="37" xfId="88" quotePrefix="1" applyNumberFormat="1" applyFont="1" applyFill="1" applyBorder="1" applyAlignment="1">
      <alignment horizontal="center" vertical="center" wrapText="1"/>
    </xf>
    <xf numFmtId="0" fontId="75" fillId="30" borderId="74" xfId="88" applyFont="1" applyFill="1" applyBorder="1" applyAlignment="1">
      <alignment horizontal="center" vertical="center" wrapText="1"/>
    </xf>
    <xf numFmtId="0" fontId="60" fillId="30" borderId="38" xfId="88" applyFont="1" applyFill="1" applyBorder="1" applyAlignment="1">
      <alignment horizontal="center" vertical="center" wrapText="1"/>
    </xf>
    <xf numFmtId="0" fontId="48" fillId="30" borderId="38" xfId="88" quotePrefix="1" applyFont="1" applyFill="1" applyBorder="1" applyAlignment="1">
      <alignment horizontal="center" vertical="center" wrapText="1"/>
    </xf>
    <xf numFmtId="0" fontId="72" fillId="30" borderId="38" xfId="88" quotePrefix="1" applyFont="1" applyFill="1" applyBorder="1" applyAlignment="1">
      <alignment horizontal="center" vertical="center" wrapText="1"/>
    </xf>
    <xf numFmtId="0" fontId="148" fillId="30" borderId="96" xfId="88" applyFont="1" applyFill="1" applyBorder="1" applyAlignment="1">
      <alignment horizontal="center" vertical="center" wrapText="1"/>
    </xf>
    <xf numFmtId="0" fontId="149" fillId="30" borderId="96" xfId="88" applyFont="1" applyFill="1" applyBorder="1" applyAlignment="1">
      <alignment horizontal="center" vertical="center" wrapText="1"/>
    </xf>
    <xf numFmtId="0" fontId="149" fillId="30" borderId="97" xfId="88" applyFont="1" applyFill="1" applyBorder="1" applyAlignment="1">
      <alignment horizontal="center" vertical="center" wrapText="1"/>
    </xf>
    <xf numFmtId="1" fontId="45" fillId="30" borderId="104" xfId="88" quotePrefix="1" applyNumberFormat="1" applyFont="1" applyFill="1" applyBorder="1" applyAlignment="1">
      <alignment horizontal="center" vertical="center" wrapText="1"/>
    </xf>
    <xf numFmtId="1" fontId="151" fillId="30" borderId="104" xfId="88" quotePrefix="1" applyNumberFormat="1" applyFont="1" applyFill="1" applyBorder="1" applyAlignment="1">
      <alignment horizontal="center" vertical="center" wrapText="1"/>
    </xf>
    <xf numFmtId="0" fontId="66" fillId="0" borderId="79" xfId="0" applyFont="1" applyBorder="1" applyAlignment="1">
      <alignment horizontal="center" vertical="center" wrapText="1"/>
    </xf>
    <xf numFmtId="1" fontId="62" fillId="30" borderId="48" xfId="0" applyNumberFormat="1" applyFont="1" applyFill="1" applyBorder="1" applyAlignment="1">
      <alignment horizontal="center" vertical="center"/>
    </xf>
    <xf numFmtId="0" fontId="15" fillId="30" borderId="15" xfId="0" applyFont="1" applyFill="1" applyBorder="1" applyAlignment="1">
      <alignment vertical="center"/>
    </xf>
    <xf numFmtId="0" fontId="15" fillId="30" borderId="6" xfId="0" applyFont="1" applyFill="1" applyBorder="1" applyAlignment="1">
      <alignment vertical="center"/>
    </xf>
    <xf numFmtId="1" fontId="62" fillId="30" borderId="6" xfId="0" applyNumberFormat="1" applyFont="1" applyFill="1" applyBorder="1" applyAlignment="1">
      <alignment horizontal="center" vertical="center"/>
    </xf>
    <xf numFmtId="0" fontId="7" fillId="30" borderId="0" xfId="3" applyFill="1"/>
    <xf numFmtId="0" fontId="69" fillId="30" borderId="49" xfId="0" applyFont="1" applyFill="1" applyBorder="1" applyAlignment="1">
      <alignment horizontal="center" vertical="center"/>
    </xf>
    <xf numFmtId="0" fontId="69" fillId="30" borderId="6" xfId="0" applyFont="1" applyFill="1" applyBorder="1" applyAlignment="1">
      <alignment horizontal="left" vertical="center" wrapText="1"/>
    </xf>
    <xf numFmtId="0" fontId="49" fillId="30" borderId="49" xfId="0" applyFont="1" applyFill="1" applyBorder="1" applyAlignment="1">
      <alignment horizontal="center" vertical="center"/>
    </xf>
    <xf numFmtId="1" fontId="70" fillId="9" borderId="6" xfId="0" applyNumberFormat="1" applyFont="1" applyFill="1" applyBorder="1" applyAlignment="1">
      <alignment horizontal="center" vertical="center"/>
    </xf>
    <xf numFmtId="0" fontId="136" fillId="9" borderId="79" xfId="3" applyFont="1" applyFill="1" applyBorder="1"/>
    <xf numFmtId="164" fontId="10" fillId="35" borderId="88" xfId="1" applyNumberFormat="1" applyFont="1" applyFill="1" applyBorder="1" applyAlignment="1">
      <alignment horizontal="right" vertical="center"/>
    </xf>
    <xf numFmtId="0" fontId="60" fillId="30" borderId="79" xfId="3" applyFont="1" applyFill="1" applyBorder="1" applyAlignment="1">
      <alignment wrapText="1"/>
    </xf>
    <xf numFmtId="4" fontId="60" fillId="30" borderId="79" xfId="3" applyNumberFormat="1" applyFont="1" applyFill="1" applyBorder="1"/>
    <xf numFmtId="4" fontId="74" fillId="30" borderId="79" xfId="3" applyNumberFormat="1" applyFont="1" applyFill="1" applyBorder="1"/>
    <xf numFmtId="164" fontId="32" fillId="3" borderId="85" xfId="1" applyNumberFormat="1" applyFont="1" applyFill="1" applyBorder="1">
      <alignment vertical="center"/>
    </xf>
    <xf numFmtId="164" fontId="32" fillId="3" borderId="85" xfId="1" applyNumberFormat="1" applyFont="1" applyFill="1" applyBorder="1" applyAlignment="1">
      <alignment horizontal="right" vertical="center"/>
    </xf>
    <xf numFmtId="165" fontId="6" fillId="0" borderId="89" xfId="2" applyNumberFormat="1" applyFont="1" applyBorder="1" applyAlignment="1" applyProtection="1">
      <alignment horizontal="left" vertical="center" indent="1"/>
    </xf>
    <xf numFmtId="165" fontId="6" fillId="0" borderId="91" xfId="2" applyNumberFormat="1" applyFont="1" applyBorder="1" applyAlignment="1" applyProtection="1">
      <alignment horizontal="left" vertical="center" wrapText="1" indent="1"/>
    </xf>
    <xf numFmtId="165" fontId="6" fillId="0" borderId="90" xfId="2" applyNumberFormat="1" applyFont="1" applyBorder="1" applyAlignment="1" applyProtection="1">
      <alignment horizontal="left" vertical="center" wrapText="1" indent="1"/>
    </xf>
    <xf numFmtId="165" fontId="6" fillId="0" borderId="91" xfId="2" applyNumberFormat="1" applyFont="1" applyBorder="1" applyAlignment="1" applyProtection="1">
      <alignment horizontal="right" vertical="center"/>
    </xf>
    <xf numFmtId="165" fontId="6" fillId="0" borderId="90" xfId="2" applyNumberFormat="1" applyFont="1" applyBorder="1" applyAlignment="1" applyProtection="1">
      <alignment horizontal="right" vertical="center"/>
    </xf>
    <xf numFmtId="0" fontId="18" fillId="0" borderId="79" xfId="3" applyFont="1" applyBorder="1" applyAlignment="1" applyProtection="1">
      <alignment horizontal="left" vertical="center" wrapText="1"/>
      <protection locked="0"/>
    </xf>
    <xf numFmtId="3" fontId="18" fillId="0" borderId="79" xfId="3" applyNumberFormat="1" applyFont="1" applyBorder="1" applyAlignment="1" applyProtection="1">
      <alignment horizontal="center" vertical="center" wrapText="1"/>
      <protection locked="0"/>
    </xf>
    <xf numFmtId="0" fontId="18" fillId="0" borderId="79" xfId="3" applyFont="1" applyBorder="1" applyProtection="1">
      <protection locked="0"/>
    </xf>
    <xf numFmtId="3" fontId="18" fillId="7" borderId="79" xfId="3" applyNumberFormat="1" applyFont="1" applyFill="1" applyBorder="1" applyAlignment="1">
      <alignment horizontal="center" vertical="center" wrapText="1"/>
    </xf>
    <xf numFmtId="0" fontId="130" fillId="0" borderId="79" xfId="4" applyFont="1" applyBorder="1" applyAlignment="1" applyProtection="1">
      <alignment horizontal="center" vertical="center" wrapText="1"/>
      <protection locked="0"/>
    </xf>
    <xf numFmtId="0" fontId="8" fillId="0" borderId="79" xfId="4" applyFont="1" applyBorder="1" applyAlignment="1" applyProtection="1">
      <alignment horizontal="left" vertical="center" wrapText="1"/>
      <protection locked="0"/>
    </xf>
    <xf numFmtId="3" fontId="18" fillId="7" borderId="79" xfId="3" applyNumberFormat="1" applyFont="1" applyFill="1" applyBorder="1"/>
    <xf numFmtId="0" fontId="18" fillId="7" borderId="79" xfId="3" applyFont="1" applyFill="1" applyBorder="1"/>
    <xf numFmtId="0" fontId="93" fillId="0" borderId="0" xfId="4" applyFont="1" applyAlignment="1">
      <alignment horizontal="left" vertical="center" wrapText="1"/>
    </xf>
    <xf numFmtId="3" fontId="132" fillId="0" borderId="0" xfId="4" applyNumberFormat="1" applyFont="1" applyAlignment="1">
      <alignment horizontal="center" vertical="center" wrapText="1"/>
    </xf>
    <xf numFmtId="164" fontId="32" fillId="3" borderId="89" xfId="1" applyNumberFormat="1" applyFont="1" applyFill="1" applyBorder="1">
      <alignment vertical="center"/>
    </xf>
    <xf numFmtId="164" fontId="32" fillId="3" borderId="90" xfId="1" applyNumberFormat="1" applyFont="1" applyFill="1" applyBorder="1" applyAlignment="1">
      <alignment horizontal="right" vertical="center"/>
    </xf>
    <xf numFmtId="0" fontId="18" fillId="5" borderId="79" xfId="4" applyFont="1" applyFill="1" applyBorder="1" applyAlignment="1" applyProtection="1">
      <alignment horizontal="center" vertical="center" wrapText="1"/>
      <protection locked="0"/>
    </xf>
    <xf numFmtId="0" fontId="18" fillId="0" borderId="79" xfId="3" applyFont="1" applyBorder="1" applyAlignment="1" applyProtection="1">
      <alignment horizontal="center" wrapText="1"/>
      <protection locked="0"/>
    </xf>
    <xf numFmtId="3" fontId="18" fillId="7" borderId="79" xfId="4" applyNumberFormat="1" applyFont="1" applyFill="1" applyBorder="1" applyAlignment="1">
      <alignment horizontal="center" vertical="center" wrapText="1"/>
    </xf>
    <xf numFmtId="0" fontId="26" fillId="0" borderId="0" xfId="4" applyFont="1" applyAlignment="1">
      <alignment horizontal="right"/>
    </xf>
    <xf numFmtId="0" fontId="18" fillId="0" borderId="79" xfId="4" applyFont="1" applyBorder="1" applyAlignment="1">
      <alignment vertical="center" wrapText="1"/>
    </xf>
    <xf numFmtId="0" fontId="47" fillId="7" borderId="79" xfId="84" applyFont="1" applyFill="1" applyBorder="1" applyAlignment="1">
      <alignment horizontal="right"/>
    </xf>
    <xf numFmtId="0" fontId="38" fillId="5" borderId="79" xfId="84" applyFont="1" applyFill="1" applyBorder="1" applyAlignment="1">
      <alignment horizontal="center" vertical="center" wrapText="1"/>
    </xf>
    <xf numFmtId="0" fontId="18" fillId="0" borderId="79" xfId="84" applyFont="1" applyBorder="1" applyAlignment="1" applyProtection="1">
      <alignment horizontal="right"/>
      <protection locked="0"/>
    </xf>
    <xf numFmtId="0" fontId="18" fillId="0" borderId="79" xfId="84" applyFont="1" applyBorder="1" applyProtection="1">
      <protection locked="0"/>
    </xf>
    <xf numFmtId="2" fontId="18" fillId="0" borderId="79" xfId="84" applyNumberFormat="1" applyFont="1" applyBorder="1" applyAlignment="1" applyProtection="1">
      <alignment wrapText="1"/>
      <protection locked="0"/>
    </xf>
    <xf numFmtId="0" fontId="18" fillId="0" borderId="79" xfId="84" applyFont="1" applyBorder="1" applyAlignment="1" applyProtection="1">
      <alignment wrapText="1"/>
      <protection locked="0"/>
    </xf>
    <xf numFmtId="0" fontId="47" fillId="7" borderId="79" xfId="85" applyFont="1" applyFill="1" applyBorder="1" applyAlignment="1">
      <alignment horizontal="right" vertical="center"/>
    </xf>
    <xf numFmtId="2" fontId="47" fillId="7" borderId="79" xfId="84" applyNumberFormat="1" applyFont="1" applyFill="1" applyBorder="1" applyAlignment="1">
      <alignment horizontal="right"/>
    </xf>
    <xf numFmtId="165" fontId="6" fillId="0" borderId="123" xfId="2" applyNumberFormat="1" applyFont="1" applyBorder="1" applyAlignment="1" applyProtection="1">
      <alignment horizontal="left" vertical="center" indent="1"/>
    </xf>
    <xf numFmtId="165" fontId="6" fillId="0" borderId="124" xfId="2" applyNumberFormat="1" applyFont="1" applyBorder="1" applyAlignment="1" applyProtection="1">
      <alignment horizontal="left" vertical="center" indent="1"/>
    </xf>
    <xf numFmtId="0" fontId="139" fillId="5" borderId="125" xfId="86" applyFill="1" applyBorder="1" applyAlignment="1" applyProtection="1"/>
    <xf numFmtId="0" fontId="140" fillId="9" borderId="125" xfId="3" applyFont="1" applyFill="1" applyBorder="1"/>
    <xf numFmtId="165" fontId="6" fillId="0" borderId="84" xfId="2" applyNumberFormat="1" applyFont="1" applyBorder="1" applyAlignment="1" applyProtection="1">
      <alignment horizontal="left" vertical="center" indent="1"/>
    </xf>
    <xf numFmtId="0" fontId="140" fillId="0" borderId="126" xfId="3" applyFont="1" applyBorder="1"/>
    <xf numFmtId="0" fontId="140" fillId="9" borderId="126" xfId="3" applyFont="1" applyFill="1" applyBorder="1"/>
    <xf numFmtId="165" fontId="11" fillId="0" borderId="124" xfId="2" applyNumberFormat="1" applyFont="1" applyBorder="1" applyAlignment="1" applyProtection="1">
      <alignment horizontal="left" vertical="center"/>
    </xf>
    <xf numFmtId="0" fontId="7" fillId="0" borderId="127" xfId="3" applyBorder="1"/>
    <xf numFmtId="0" fontId="26" fillId="0" borderId="127" xfId="3" applyFont="1" applyBorder="1" applyAlignment="1">
      <alignment horizontal="right"/>
    </xf>
    <xf numFmtId="0" fontId="26" fillId="0" borderId="128" xfId="3" applyFont="1" applyBorder="1" applyAlignment="1">
      <alignment horizontal="right"/>
    </xf>
    <xf numFmtId="0" fontId="7" fillId="0" borderId="126" xfId="3" applyBorder="1"/>
    <xf numFmtId="0" fontId="7" fillId="9" borderId="125" xfId="3" applyFill="1" applyBorder="1"/>
    <xf numFmtId="0" fontId="7" fillId="9" borderId="126" xfId="3" applyFill="1" applyBorder="1"/>
    <xf numFmtId="0" fontId="141" fillId="0" borderId="129" xfId="87" applyBorder="1"/>
    <xf numFmtId="0" fontId="141" fillId="0" borderId="129" xfId="87" applyBorder="1" applyAlignment="1">
      <alignment vertical="center" wrapText="1"/>
    </xf>
    <xf numFmtId="0" fontId="175" fillId="9" borderId="130" xfId="3" applyFont="1" applyFill="1" applyBorder="1" applyAlignment="1">
      <alignment horizontal="left" vertical="center" wrapText="1"/>
    </xf>
    <xf numFmtId="0" fontId="175" fillId="9" borderId="131" xfId="3" applyFont="1" applyFill="1" applyBorder="1" applyAlignment="1">
      <alignment horizontal="left" vertical="center" wrapText="1"/>
    </xf>
    <xf numFmtId="0" fontId="7" fillId="0" borderId="132" xfId="3" applyBorder="1"/>
    <xf numFmtId="0" fontId="7" fillId="9" borderId="133" xfId="3" applyFill="1" applyBorder="1"/>
    <xf numFmtId="0" fontId="7" fillId="9" borderId="134" xfId="3" applyFill="1" applyBorder="1"/>
    <xf numFmtId="0" fontId="141" fillId="0" borderId="63" xfId="87" applyAlignment="1">
      <alignment wrapText="1"/>
    </xf>
    <xf numFmtId="3" fontId="141" fillId="0" borderId="63" xfId="87" applyNumberFormat="1"/>
    <xf numFmtId="0" fontId="141" fillId="0" borderId="131" xfId="87" applyBorder="1"/>
    <xf numFmtId="2" fontId="141" fillId="0" borderId="63" xfId="87" applyNumberFormat="1"/>
    <xf numFmtId="3" fontId="18" fillId="30" borderId="79" xfId="3" applyNumberFormat="1" applyFont="1" applyFill="1" applyBorder="1"/>
    <xf numFmtId="0" fontId="18" fillId="30" borderId="79" xfId="3" applyFont="1" applyFill="1" applyBorder="1"/>
    <xf numFmtId="0" fontId="18" fillId="30" borderId="79" xfId="84" applyFont="1" applyFill="1" applyBorder="1" applyAlignment="1">
      <alignment horizontal="right"/>
    </xf>
    <xf numFmtId="0" fontId="47" fillId="30" borderId="79" xfId="84" applyFont="1" applyFill="1" applyBorder="1" applyAlignment="1">
      <alignment horizontal="right"/>
    </xf>
    <xf numFmtId="2" fontId="18" fillId="30" borderId="79" xfId="84" applyNumberFormat="1" applyFont="1" applyFill="1" applyBorder="1" applyAlignment="1">
      <alignment horizontal="right"/>
    </xf>
    <xf numFmtId="165" fontId="136" fillId="0" borderId="89" xfId="2" applyNumberFormat="1" applyFont="1" applyBorder="1" applyAlignment="1" applyProtection="1">
      <alignment horizontal="left" vertical="center"/>
    </xf>
    <xf numFmtId="164" fontId="10" fillId="3" borderId="90" xfId="1" applyNumberFormat="1" applyFont="1" applyFill="1" applyBorder="1" applyAlignment="1">
      <alignment horizontal="right" vertical="center"/>
    </xf>
    <xf numFmtId="165" fontId="6" fillId="0" borderId="89" xfId="2" applyNumberFormat="1" applyFont="1" applyBorder="1" applyAlignment="1" applyProtection="1">
      <alignment horizontal="left" vertical="center"/>
    </xf>
    <xf numFmtId="165" fontId="33" fillId="0" borderId="91" xfId="2" applyNumberFormat="1" applyFont="1" applyBorder="1" applyAlignment="1" applyProtection="1">
      <alignment horizontal="center" vertical="center"/>
    </xf>
    <xf numFmtId="0" fontId="34" fillId="0" borderId="0" xfId="3" applyFont="1" applyAlignment="1">
      <alignment horizontal="center"/>
    </xf>
    <xf numFmtId="0" fontId="68" fillId="0" borderId="0" xfId="14"/>
    <xf numFmtId="165" fontId="35" fillId="0" borderId="91" xfId="2" applyNumberFormat="1" applyFont="1" applyBorder="1" applyAlignment="1" applyProtection="1">
      <alignment horizontal="center" vertical="center"/>
    </xf>
    <xf numFmtId="0" fontId="37" fillId="0" borderId="77" xfId="3" applyFont="1" applyBorder="1" applyAlignment="1">
      <alignment horizontal="center" vertical="center"/>
    </xf>
    <xf numFmtId="0" fontId="39" fillId="0" borderId="109" xfId="3" applyFont="1" applyBorder="1" applyAlignment="1">
      <alignment horizontal="center" vertical="center" wrapText="1"/>
    </xf>
    <xf numFmtId="1" fontId="176" fillId="0" borderId="79" xfId="3" applyNumberFormat="1" applyFont="1" applyBorder="1" applyAlignment="1">
      <alignment horizontal="center"/>
    </xf>
    <xf numFmtId="1" fontId="15" fillId="0" borderId="136" xfId="3" applyNumberFormat="1" applyFont="1" applyBorder="1" applyAlignment="1">
      <alignment horizontal="right" vertical="center"/>
    </xf>
    <xf numFmtId="166" fontId="15" fillId="0" borderId="136" xfId="3" applyNumberFormat="1" applyFont="1" applyBorder="1" applyAlignment="1">
      <alignment horizontal="center" vertical="center"/>
    </xf>
    <xf numFmtId="0" fontId="44" fillId="0" borderId="79" xfId="3" applyFont="1" applyBorder="1" applyAlignment="1">
      <alignment horizontal="centerContinuous" vertical="center"/>
    </xf>
    <xf numFmtId="0" fontId="46" fillId="0" borderId="79" xfId="3" applyFont="1" applyBorder="1" applyAlignment="1">
      <alignment horizontal="center"/>
    </xf>
    <xf numFmtId="1" fontId="15" fillId="0" borderId="137" xfId="3" applyNumberFormat="1" applyFont="1" applyBorder="1" applyAlignment="1">
      <alignment horizontal="right" vertical="center"/>
    </xf>
    <xf numFmtId="166" fontId="15" fillId="0" borderId="77" xfId="3" applyNumberFormat="1" applyFont="1" applyBorder="1" applyAlignment="1">
      <alignment horizontal="center" vertical="center"/>
    </xf>
    <xf numFmtId="1" fontId="42" fillId="0" borderId="25" xfId="3" applyNumberFormat="1" applyFont="1" applyBorder="1" applyAlignment="1">
      <alignment horizontal="center" vertical="center"/>
    </xf>
    <xf numFmtId="1" fontId="42" fillId="0" borderId="20" xfId="3" applyNumberFormat="1" applyFont="1" applyBorder="1" applyAlignment="1">
      <alignment horizontal="center" vertical="center"/>
    </xf>
    <xf numFmtId="1" fontId="42" fillId="0" borderId="24" xfId="3" applyNumberFormat="1" applyFont="1" applyBorder="1" applyAlignment="1">
      <alignment horizontal="center" vertical="center"/>
    </xf>
    <xf numFmtId="1" fontId="42" fillId="0" borderId="27" xfId="3" applyNumberFormat="1" applyFont="1" applyBorder="1" applyAlignment="1">
      <alignment horizontal="center" vertical="center"/>
    </xf>
    <xf numFmtId="1" fontId="42" fillId="0" borderId="33" xfId="3" applyNumberFormat="1" applyFont="1" applyBorder="1" applyAlignment="1">
      <alignment horizontal="center" vertical="center"/>
    </xf>
    <xf numFmtId="0" fontId="16" fillId="0" borderId="79" xfId="3" applyFont="1" applyBorder="1" applyAlignment="1">
      <alignment horizontal="right" vertical="center"/>
    </xf>
    <xf numFmtId="1" fontId="15" fillId="0" borderId="79" xfId="3" applyNumberFormat="1" applyFont="1" applyBorder="1" applyAlignment="1">
      <alignment horizontal="right" vertical="center"/>
    </xf>
    <xf numFmtId="1" fontId="42" fillId="0" borderId="79" xfId="3" applyNumberFormat="1" applyFont="1" applyBorder="1" applyAlignment="1">
      <alignment horizontal="center" vertical="center"/>
    </xf>
    <xf numFmtId="1" fontId="46" fillId="0" borderId="0" xfId="3" applyNumberFormat="1" applyFont="1" applyAlignment="1">
      <alignment horizontal="center"/>
    </xf>
    <xf numFmtId="1" fontId="42" fillId="0" borderId="23" xfId="3" applyNumberFormat="1" applyFont="1" applyBorder="1" applyAlignment="1">
      <alignment horizontal="center" vertical="center"/>
    </xf>
    <xf numFmtId="1" fontId="50" fillId="0" borderId="28" xfId="3" applyNumberFormat="1" applyFont="1" applyBorder="1" applyAlignment="1">
      <alignment horizontal="center" vertical="center"/>
    </xf>
    <xf numFmtId="1" fontId="50" fillId="0" borderId="25" xfId="3" applyNumberFormat="1" applyFont="1" applyBorder="1" applyAlignment="1">
      <alignment horizontal="center" vertical="center"/>
    </xf>
    <xf numFmtId="0" fontId="53" fillId="0" borderId="79" xfId="3" applyFont="1" applyBorder="1" applyAlignment="1">
      <alignment horizontal="centerContinuous" vertical="center"/>
    </xf>
    <xf numFmtId="1" fontId="50" fillId="0" borderId="79" xfId="3" applyNumberFormat="1" applyFont="1" applyBorder="1" applyAlignment="1">
      <alignment horizontal="center" vertical="center"/>
    </xf>
    <xf numFmtId="0" fontId="48" fillId="0" borderId="79" xfId="3" applyFont="1" applyBorder="1" applyAlignment="1">
      <alignment horizontal="right" vertical="center"/>
    </xf>
    <xf numFmtId="1" fontId="50" fillId="0" borderId="6" xfId="3" applyNumberFormat="1" applyFont="1" applyBorder="1" applyAlignment="1">
      <alignment horizontal="center" vertical="center"/>
    </xf>
    <xf numFmtId="166" fontId="49" fillId="0" borderId="79" xfId="3" applyNumberFormat="1" applyFont="1" applyBorder="1" applyAlignment="1">
      <alignment horizontal="center" vertical="center"/>
    </xf>
    <xf numFmtId="1" fontId="34" fillId="0" borderId="0" xfId="3" applyNumberFormat="1" applyFont="1" applyAlignment="1">
      <alignment horizontal="center"/>
    </xf>
    <xf numFmtId="0" fontId="177" fillId="0" borderId="0" xfId="3" applyFont="1" applyAlignment="1">
      <alignment horizontal="center"/>
    </xf>
    <xf numFmtId="0" fontId="178" fillId="0" borderId="0" xfId="3" applyFont="1"/>
    <xf numFmtId="1" fontId="177" fillId="0" borderId="0" xfId="3" applyNumberFormat="1" applyFont="1" applyAlignment="1">
      <alignment horizontal="center"/>
    </xf>
    <xf numFmtId="1" fontId="177" fillId="0" borderId="0" xfId="3" quotePrefix="1" applyNumberFormat="1" applyFont="1" applyAlignment="1">
      <alignment horizontal="center"/>
    </xf>
    <xf numFmtId="164" fontId="10" fillId="3" borderId="89" xfId="1" applyNumberFormat="1" applyFont="1" applyFill="1" applyBorder="1">
      <alignment vertical="center"/>
    </xf>
    <xf numFmtId="0" fontId="41" fillId="0" borderId="28" xfId="3" applyFont="1" applyBorder="1" applyAlignment="1">
      <alignment horizontal="centerContinuous" vertical="center"/>
    </xf>
    <xf numFmtId="0" fontId="16" fillId="0" borderId="27" xfId="3" applyFont="1" applyBorder="1" applyAlignment="1">
      <alignment horizontal="right" vertical="center"/>
    </xf>
    <xf numFmtId="1" fontId="15" fillId="0" borderId="46" xfId="3" applyNumberFormat="1" applyFont="1" applyBorder="1" applyAlignment="1">
      <alignment horizontal="right" vertical="center"/>
    </xf>
    <xf numFmtId="166" fontId="15" fillId="0" borderId="46" xfId="3" applyNumberFormat="1" applyFont="1" applyBorder="1" applyAlignment="1">
      <alignment horizontal="center" vertical="center"/>
    </xf>
    <xf numFmtId="166" fontId="43" fillId="0" borderId="27" xfId="3" applyNumberFormat="1" applyFont="1" applyBorder="1" applyAlignment="1">
      <alignment horizontal="center" vertical="center"/>
    </xf>
    <xf numFmtId="166" fontId="15" fillId="0" borderId="27" xfId="3" applyNumberFormat="1" applyFont="1" applyBorder="1" applyAlignment="1">
      <alignment horizontal="center" vertical="center"/>
    </xf>
    <xf numFmtId="1" fontId="46" fillId="0" borderId="79" xfId="3" applyNumberFormat="1" applyFont="1" applyBorder="1" applyAlignment="1">
      <alignment horizontal="center"/>
    </xf>
    <xf numFmtId="1" fontId="46" fillId="0" borderId="5" xfId="3" applyNumberFormat="1" applyFont="1" applyBorder="1" applyAlignment="1">
      <alignment horizontal="center"/>
    </xf>
    <xf numFmtId="1" fontId="176" fillId="0" borderId="28" xfId="3" applyNumberFormat="1" applyFont="1" applyBorder="1" applyAlignment="1">
      <alignment horizontal="center"/>
    </xf>
    <xf numFmtId="166" fontId="15" fillId="0" borderId="28" xfId="3" applyNumberFormat="1" applyFont="1" applyBorder="1" applyAlignment="1">
      <alignment horizontal="center" vertical="center"/>
    </xf>
    <xf numFmtId="166" fontId="15" fillId="0" borderId="79" xfId="3" applyNumberFormat="1" applyFont="1" applyBorder="1" applyAlignment="1">
      <alignment horizontal="center" vertical="center"/>
    </xf>
    <xf numFmtId="1" fontId="15" fillId="0" borderId="5" xfId="3" applyNumberFormat="1" applyFont="1" applyBorder="1" applyAlignment="1">
      <alignment horizontal="right" vertical="center"/>
    </xf>
    <xf numFmtId="1" fontId="46" fillId="0" borderId="28" xfId="3" applyNumberFormat="1" applyFont="1" applyBorder="1" applyAlignment="1">
      <alignment horizontal="center"/>
    </xf>
    <xf numFmtId="1" fontId="15" fillId="0" borderId="138" xfId="3" applyNumberFormat="1" applyFont="1" applyBorder="1" applyAlignment="1">
      <alignment horizontal="right" vertical="center"/>
    </xf>
    <xf numFmtId="1" fontId="42" fillId="0" borderId="5" xfId="3" applyNumberFormat="1" applyFont="1" applyBorder="1" applyAlignment="1">
      <alignment horizontal="center" vertical="center"/>
    </xf>
    <xf numFmtId="1" fontId="42" fillId="0" borderId="138" xfId="3" applyNumberFormat="1" applyFont="1" applyBorder="1" applyAlignment="1">
      <alignment horizontal="center" vertical="center"/>
    </xf>
    <xf numFmtId="1" fontId="42" fillId="0" borderId="28" xfId="3" applyNumberFormat="1" applyFont="1" applyBorder="1" applyAlignment="1">
      <alignment horizontal="center" vertical="center"/>
    </xf>
    <xf numFmtId="0" fontId="7" fillId="0" borderId="0" xfId="3" quotePrefix="1"/>
    <xf numFmtId="0" fontId="41" fillId="0" borderId="6" xfId="3" applyFont="1" applyBorder="1" applyAlignment="1">
      <alignment horizontal="centerContinuous" vertical="center"/>
    </xf>
    <xf numFmtId="1" fontId="176" fillId="0" borderId="6" xfId="3" applyNumberFormat="1" applyFont="1" applyBorder="1" applyAlignment="1">
      <alignment horizontal="center"/>
    </xf>
    <xf numFmtId="1" fontId="15" fillId="0" borderId="16" xfId="3" applyNumberFormat="1" applyFont="1" applyBorder="1" applyAlignment="1">
      <alignment horizontal="right" vertical="center"/>
    </xf>
    <xf numFmtId="166" fontId="15" fillId="0" borderId="16" xfId="3" applyNumberFormat="1" applyFont="1" applyBorder="1" applyAlignment="1">
      <alignment horizontal="center" vertical="center"/>
    </xf>
    <xf numFmtId="1" fontId="15" fillId="0" borderId="18" xfId="3" applyNumberFormat="1" applyFont="1" applyBorder="1" applyAlignment="1">
      <alignment horizontal="right" vertical="center"/>
    </xf>
    <xf numFmtId="1" fontId="15" fillId="0" borderId="26" xfId="3" applyNumberFormat="1" applyFont="1" applyBorder="1" applyAlignment="1">
      <alignment horizontal="right" vertical="center"/>
    </xf>
    <xf numFmtId="1" fontId="15" fillId="0" borderId="100" xfId="3" applyNumberFormat="1" applyFont="1" applyBorder="1" applyAlignment="1">
      <alignment horizontal="right" vertical="center"/>
    </xf>
    <xf numFmtId="1" fontId="50" fillId="0" borderId="5" xfId="3" applyNumberFormat="1" applyFont="1" applyBorder="1" applyAlignment="1">
      <alignment horizontal="center" vertical="center"/>
    </xf>
    <xf numFmtId="1" fontId="176" fillId="0" borderId="5" xfId="3" applyNumberFormat="1" applyFont="1" applyBorder="1" applyAlignment="1">
      <alignment horizontal="center"/>
    </xf>
    <xf numFmtId="0" fontId="47" fillId="0" borderId="25" xfId="3" applyFont="1" applyBorder="1" applyAlignment="1">
      <alignment horizontal="centerContinuous" vertical="center"/>
    </xf>
    <xf numFmtId="1" fontId="49" fillId="0" borderId="6" xfId="3" applyNumberFormat="1" applyFont="1" applyBorder="1" applyAlignment="1">
      <alignment horizontal="right" vertical="center"/>
    </xf>
    <xf numFmtId="1" fontId="49" fillId="0" borderId="16" xfId="3" applyNumberFormat="1" applyFont="1" applyBorder="1" applyAlignment="1">
      <alignment horizontal="right" vertical="center"/>
    </xf>
    <xf numFmtId="166" fontId="49" fillId="0" borderId="16" xfId="3" applyNumberFormat="1" applyFont="1" applyBorder="1" applyAlignment="1">
      <alignment horizontal="center" vertical="center"/>
    </xf>
    <xf numFmtId="166" fontId="49" fillId="0" borderId="136" xfId="3" applyNumberFormat="1" applyFont="1" applyBorder="1" applyAlignment="1">
      <alignment horizontal="center" vertical="center"/>
    </xf>
    <xf numFmtId="166" fontId="49" fillId="0" borderId="100" xfId="3" applyNumberFormat="1" applyFont="1" applyBorder="1" applyAlignment="1">
      <alignment horizontal="center" vertical="center"/>
    </xf>
    <xf numFmtId="1" fontId="178" fillId="0" borderId="0" xfId="3" applyNumberFormat="1" applyFont="1"/>
    <xf numFmtId="0" fontId="176" fillId="0" borderId="0" xfId="3" applyFont="1" applyAlignment="1">
      <alignment horizontal="center"/>
    </xf>
    <xf numFmtId="0" fontId="7" fillId="0" borderId="0" xfId="3" applyAlignment="1">
      <alignment horizontal="center"/>
    </xf>
    <xf numFmtId="1" fontId="7" fillId="0" borderId="0" xfId="3" applyNumberFormat="1" applyAlignment="1">
      <alignment horizontal="center"/>
    </xf>
    <xf numFmtId="0" fontId="68" fillId="0" borderId="0" xfId="10"/>
    <xf numFmtId="0" fontId="73" fillId="5" borderId="113" xfId="3" applyFont="1" applyFill="1" applyBorder="1" applyAlignment="1">
      <alignment horizontal="center" vertical="center" wrapText="1"/>
    </xf>
    <xf numFmtId="0" fontId="16" fillId="0" borderId="113" xfId="3" applyFont="1" applyBorder="1" applyAlignment="1">
      <alignment horizontal="center" vertical="center" wrapText="1"/>
    </xf>
    <xf numFmtId="0" fontId="30" fillId="9" borderId="79" xfId="3" quotePrefix="1" applyFont="1" applyFill="1" applyBorder="1" applyAlignment="1">
      <alignment horizontal="center" vertical="center"/>
    </xf>
    <xf numFmtId="0" fontId="60" fillId="9" borderId="79" xfId="3" applyFont="1" applyFill="1" applyBorder="1" applyAlignment="1">
      <alignment horizontal="center" vertical="center"/>
    </xf>
    <xf numFmtId="1" fontId="30" fillId="9" borderId="113" xfId="3" quotePrefix="1" applyNumberFormat="1" applyFont="1" applyFill="1" applyBorder="1" applyAlignment="1">
      <alignment horizontal="center" vertical="center"/>
    </xf>
    <xf numFmtId="1" fontId="58" fillId="9" borderId="113" xfId="3" quotePrefix="1" applyNumberFormat="1" applyFont="1" applyFill="1" applyBorder="1" applyAlignment="1">
      <alignment horizontal="center" vertical="center"/>
    </xf>
    <xf numFmtId="0" fontId="48" fillId="9" borderId="113" xfId="3" quotePrefix="1" applyFont="1" applyFill="1" applyBorder="1" applyAlignment="1">
      <alignment horizontal="left" vertical="center" wrapText="1"/>
    </xf>
    <xf numFmtId="1" fontId="48" fillId="9" borderId="113" xfId="3" quotePrefix="1" applyNumberFormat="1" applyFont="1" applyFill="1" applyBorder="1" applyAlignment="1">
      <alignment horizontal="center" vertical="center"/>
    </xf>
    <xf numFmtId="1" fontId="72" fillId="9" borderId="113" xfId="3" quotePrefix="1" applyNumberFormat="1" applyFont="1" applyFill="1" applyBorder="1" applyAlignment="1">
      <alignment horizontal="center" vertical="center"/>
    </xf>
    <xf numFmtId="164" fontId="10" fillId="3" borderId="89" xfId="1" applyNumberFormat="1" applyFont="1" applyFill="1" applyBorder="1" applyAlignment="1">
      <alignment horizontal="center" vertical="center"/>
    </xf>
    <xf numFmtId="1" fontId="67" fillId="30" borderId="28" xfId="3" applyNumberFormat="1" applyFont="1" applyFill="1" applyBorder="1" applyAlignment="1">
      <alignment horizontal="center" vertical="center"/>
    </xf>
    <xf numFmtId="1" fontId="16" fillId="0" borderId="113" xfId="3" applyNumberFormat="1" applyFont="1" applyBorder="1" applyAlignment="1">
      <alignment horizontal="center" vertical="center" wrapText="1"/>
    </xf>
    <xf numFmtId="1" fontId="70" fillId="0" borderId="113" xfId="3" applyNumberFormat="1" applyFont="1" applyBorder="1" applyAlignment="1">
      <alignment horizontal="center" vertical="center" wrapText="1"/>
    </xf>
    <xf numFmtId="165" fontId="33" fillId="0" borderId="90" xfId="2" applyNumberFormat="1" applyFont="1" applyBorder="1" applyAlignment="1" applyProtection="1">
      <alignment horizontal="left" vertical="center" indent="1"/>
    </xf>
    <xf numFmtId="164" fontId="10" fillId="3" borderId="89" xfId="1" applyNumberFormat="1" applyFont="1" applyFill="1" applyBorder="1" applyAlignment="1">
      <alignment horizontal="right" vertical="center"/>
    </xf>
    <xf numFmtId="165" fontId="35" fillId="0" borderId="90" xfId="2" applyNumberFormat="1" applyFont="1" applyBorder="1" applyAlignment="1" applyProtection="1">
      <alignment horizontal="left" vertical="center"/>
    </xf>
    <xf numFmtId="0" fontId="76" fillId="0" borderId="79" xfId="3" applyFont="1" applyBorder="1" applyAlignment="1">
      <alignment horizontal="center" vertical="center" wrapText="1"/>
    </xf>
    <xf numFmtId="0" fontId="76" fillId="0" borderId="79" xfId="3" applyFont="1" applyBorder="1" applyAlignment="1">
      <alignment horizontal="centerContinuous" vertical="center"/>
    </xf>
    <xf numFmtId="1" fontId="48" fillId="9" borderId="79" xfId="3" applyNumberFormat="1" applyFont="1" applyFill="1" applyBorder="1" applyAlignment="1">
      <alignment horizontal="right" vertical="center"/>
    </xf>
    <xf numFmtId="0" fontId="30" fillId="9" borderId="79" xfId="3" applyFont="1" applyFill="1" applyBorder="1" applyAlignment="1">
      <alignment horizontal="center" vertical="center"/>
    </xf>
    <xf numFmtId="0" fontId="60" fillId="9" borderId="79" xfId="3" applyFont="1" applyFill="1" applyBorder="1" applyAlignment="1">
      <alignment horizontal="left" vertical="center" wrapText="1"/>
    </xf>
    <xf numFmtId="1" fontId="30" fillId="9" borderId="79" xfId="3" quotePrefix="1" applyNumberFormat="1" applyFont="1" applyFill="1" applyBorder="1" applyAlignment="1">
      <alignment horizontal="right" vertical="center"/>
    </xf>
    <xf numFmtId="1" fontId="30" fillId="9" borderId="79" xfId="3" applyNumberFormat="1" applyFont="1" applyFill="1" applyBorder="1" applyAlignment="1">
      <alignment horizontal="right" vertical="center"/>
    </xf>
    <xf numFmtId="0" fontId="69" fillId="0" borderId="109" xfId="90" applyFont="1" applyBorder="1" applyAlignment="1">
      <alignment horizontal="left" vertical="center" wrapText="1"/>
    </xf>
    <xf numFmtId="0" fontId="60" fillId="0" borderId="109" xfId="88" applyFont="1" applyBorder="1" applyAlignment="1">
      <alignment wrapText="1"/>
    </xf>
    <xf numFmtId="0" fontId="113" fillId="0" borderId="109" xfId="88" applyFont="1" applyBorder="1" applyAlignment="1">
      <alignment vertical="top" wrapText="1"/>
    </xf>
    <xf numFmtId="0" fontId="69" fillId="0" borderId="109" xfId="4" applyFont="1" applyBorder="1" applyAlignment="1">
      <alignment vertical="top" wrapText="1"/>
    </xf>
    <xf numFmtId="0" fontId="60" fillId="0" borderId="109" xfId="88" applyFont="1" applyBorder="1" applyAlignment="1">
      <alignment horizontal="left" vertical="center" wrapText="1"/>
    </xf>
    <xf numFmtId="0" fontId="60" fillId="0" borderId="109" xfId="89" applyFont="1" applyBorder="1" applyAlignment="1">
      <alignment horizontal="left" vertical="center" wrapText="1"/>
    </xf>
    <xf numFmtId="1" fontId="30" fillId="0" borderId="109" xfId="89" applyNumberFormat="1" applyFont="1" applyBorder="1" applyAlignment="1">
      <alignment horizontal="center" vertical="center"/>
    </xf>
    <xf numFmtId="1" fontId="62" fillId="0" borderId="109" xfId="89" applyNumberFormat="1" applyFont="1" applyBorder="1" applyAlignment="1">
      <alignment horizontal="center" vertical="center"/>
    </xf>
    <xf numFmtId="0" fontId="48" fillId="0" borderId="109" xfId="90" applyFont="1" applyBorder="1" applyAlignment="1">
      <alignment horizontal="left" vertical="center" wrapText="1"/>
    </xf>
    <xf numFmtId="1" fontId="30" fillId="0" borderId="113" xfId="88" quotePrefix="1" applyNumberFormat="1" applyFont="1" applyBorder="1" applyAlignment="1">
      <alignment horizontal="center" vertical="center" wrapText="1"/>
    </xf>
    <xf numFmtId="1" fontId="62" fillId="0" borderId="113" xfId="88" quotePrefix="1" applyNumberFormat="1" applyFont="1" applyBorder="1" applyAlignment="1">
      <alignment horizontal="center" vertical="center" wrapText="1"/>
    </xf>
    <xf numFmtId="0" fontId="113" fillId="0" borderId="109" xfId="88" applyFont="1" applyBorder="1" applyAlignment="1">
      <alignment wrapText="1"/>
    </xf>
    <xf numFmtId="0" fontId="48" fillId="0" borderId="14" xfId="88" quotePrefix="1" applyFont="1" applyBorder="1" applyAlignment="1">
      <alignment horizontal="center" vertical="center" wrapText="1"/>
    </xf>
    <xf numFmtId="0" fontId="72" fillId="0" borderId="14" xfId="88" quotePrefix="1" applyFont="1" applyBorder="1" applyAlignment="1">
      <alignment horizontal="center" vertical="center" wrapText="1"/>
    </xf>
    <xf numFmtId="0" fontId="69" fillId="0" borderId="109" xfId="88" applyFont="1" applyBorder="1" applyAlignment="1" applyProtection="1">
      <alignment horizontal="left" vertical="center" wrapText="1"/>
      <protection locked="0"/>
    </xf>
    <xf numFmtId="165" fontId="11" fillId="0" borderId="86" xfId="2" applyNumberFormat="1" applyFont="1" applyBorder="1" applyProtection="1">
      <alignment horizontal="left" vertical="center" wrapText="1"/>
    </xf>
    <xf numFmtId="165" fontId="11" fillId="0" borderId="87" xfId="2" applyNumberFormat="1" applyFont="1" applyBorder="1" applyProtection="1">
      <alignment horizontal="left" vertical="center" wrapText="1"/>
    </xf>
    <xf numFmtId="0" fontId="67" fillId="30" borderId="38" xfId="88" quotePrefix="1" applyFont="1" applyFill="1" applyBorder="1" applyAlignment="1">
      <alignment horizontal="center" vertical="center" wrapText="1"/>
    </xf>
    <xf numFmtId="1" fontId="48" fillId="9" borderId="135" xfId="3" applyNumberFormat="1" applyFont="1" applyFill="1" applyBorder="1" applyAlignment="1">
      <alignment horizontal="right" vertical="center"/>
    </xf>
    <xf numFmtId="1" fontId="72" fillId="9" borderId="0" xfId="3" applyNumberFormat="1" applyFont="1" applyFill="1" applyAlignment="1">
      <alignment horizontal="right" vertical="center"/>
    </xf>
    <xf numFmtId="0" fontId="66" fillId="0" borderId="79" xfId="3" applyFont="1" applyBorder="1" applyAlignment="1">
      <alignment horizontal="center" vertical="center" wrapText="1"/>
    </xf>
    <xf numFmtId="0" fontId="28" fillId="0" borderId="79" xfId="3" applyFont="1" applyBorder="1" applyAlignment="1">
      <alignment horizontal="center" vertical="center"/>
    </xf>
    <xf numFmtId="0" fontId="29" fillId="0" borderId="79" xfId="3" applyFont="1" applyBorder="1" applyAlignment="1">
      <alignment horizontal="center" vertical="center"/>
    </xf>
    <xf numFmtId="0" fontId="29" fillId="0" borderId="79" xfId="3" applyFont="1" applyBorder="1" applyAlignment="1">
      <alignment horizontal="centerContinuous" vertical="center"/>
    </xf>
    <xf numFmtId="0" fontId="76" fillId="0" borderId="79" xfId="3" applyFont="1" applyBorder="1" applyAlignment="1">
      <alignment horizontal="center" vertical="center"/>
    </xf>
    <xf numFmtId="0" fontId="78" fillId="0" borderId="79" xfId="3" applyFont="1" applyBorder="1" applyAlignment="1">
      <alignment horizontal="center" vertical="center"/>
    </xf>
    <xf numFmtId="0" fontId="54" fillId="9" borderId="79" xfId="3" applyFont="1" applyFill="1" applyBorder="1" applyAlignment="1">
      <alignment horizontal="center" vertical="center"/>
    </xf>
    <xf numFmtId="1" fontId="62" fillId="9" borderId="79" xfId="3" quotePrefix="1" applyNumberFormat="1" applyFont="1" applyFill="1" applyBorder="1" applyAlignment="1">
      <alignment horizontal="right" vertical="center"/>
    </xf>
    <xf numFmtId="1" fontId="62" fillId="9" borderId="79" xfId="3" applyNumberFormat="1" applyFont="1" applyFill="1" applyBorder="1" applyAlignment="1">
      <alignment horizontal="right" vertical="center"/>
    </xf>
    <xf numFmtId="1" fontId="72" fillId="9" borderId="79" xfId="3" applyNumberFormat="1" applyFont="1" applyFill="1" applyBorder="1" applyAlignment="1">
      <alignment horizontal="right" vertical="center"/>
    </xf>
    <xf numFmtId="166" fontId="48" fillId="9" borderId="79" xfId="3" applyNumberFormat="1" applyFont="1" applyFill="1" applyBorder="1" applyAlignment="1">
      <alignment horizontal="right" vertical="center"/>
    </xf>
    <xf numFmtId="0" fontId="60" fillId="9" borderId="79" xfId="3" applyFont="1" applyFill="1" applyBorder="1" applyAlignment="1">
      <alignment vertical="center" wrapText="1"/>
    </xf>
    <xf numFmtId="0" fontId="30" fillId="9" borderId="79" xfId="3" quotePrefix="1" applyFont="1" applyFill="1" applyBorder="1" applyAlignment="1">
      <alignment horizontal="right" vertical="center"/>
    </xf>
    <xf numFmtId="0" fontId="54" fillId="9" borderId="135" xfId="3" applyFont="1" applyFill="1" applyBorder="1" applyAlignment="1">
      <alignment horizontal="center" vertical="center"/>
    </xf>
    <xf numFmtId="0" fontId="60" fillId="9" borderId="135" xfId="3" applyFont="1" applyFill="1" applyBorder="1" applyAlignment="1">
      <alignment horizontal="centerContinuous" vertical="center"/>
    </xf>
    <xf numFmtId="0" fontId="60" fillId="9" borderId="135" xfId="3" applyFont="1" applyFill="1" applyBorder="1" applyAlignment="1">
      <alignment horizontal="left" vertical="center" wrapText="1"/>
    </xf>
    <xf numFmtId="0" fontId="30" fillId="9" borderId="135" xfId="3" applyFont="1" applyFill="1" applyBorder="1" applyAlignment="1">
      <alignment horizontal="center" vertical="center"/>
    </xf>
    <xf numFmtId="0" fontId="30" fillId="9" borderId="135" xfId="3" quotePrefix="1" applyFont="1" applyFill="1" applyBorder="1" applyAlignment="1">
      <alignment horizontal="center" vertical="center"/>
    </xf>
    <xf numFmtId="1" fontId="30" fillId="9" borderId="135" xfId="3" quotePrefix="1" applyNumberFormat="1" applyFont="1" applyFill="1" applyBorder="1" applyAlignment="1">
      <alignment horizontal="right" vertical="center"/>
    </xf>
    <xf numFmtId="1" fontId="62" fillId="9" borderId="135" xfId="3" quotePrefix="1" applyNumberFormat="1" applyFont="1" applyFill="1" applyBorder="1" applyAlignment="1">
      <alignment horizontal="right" vertical="center"/>
    </xf>
    <xf numFmtId="1" fontId="30" fillId="9" borderId="135" xfId="3" applyNumberFormat="1" applyFont="1" applyFill="1" applyBorder="1" applyAlignment="1">
      <alignment horizontal="right" vertical="center"/>
    </xf>
    <xf numFmtId="1" fontId="62" fillId="9" borderId="135" xfId="3" applyNumberFormat="1" applyFont="1" applyFill="1" applyBorder="1" applyAlignment="1">
      <alignment horizontal="right" vertical="center"/>
    </xf>
    <xf numFmtId="1" fontId="72" fillId="9" borderId="135" xfId="3" applyNumberFormat="1" applyFont="1" applyFill="1" applyBorder="1" applyAlignment="1">
      <alignment horizontal="right" vertical="center"/>
    </xf>
    <xf numFmtId="1" fontId="48" fillId="9" borderId="38" xfId="3" applyNumberFormat="1" applyFont="1" applyFill="1" applyBorder="1" applyAlignment="1">
      <alignment horizontal="center" vertical="center"/>
    </xf>
    <xf numFmtId="1" fontId="48" fillId="9" borderId="38" xfId="3" applyNumberFormat="1" applyFont="1" applyFill="1" applyBorder="1" applyAlignment="1">
      <alignment horizontal="right" vertical="center"/>
    </xf>
    <xf numFmtId="1" fontId="67" fillId="9" borderId="38" xfId="3" applyNumberFormat="1" applyFont="1" applyFill="1" applyBorder="1" applyAlignment="1">
      <alignment horizontal="right" vertical="center"/>
    </xf>
    <xf numFmtId="1" fontId="72" fillId="9" borderId="38" xfId="3" applyNumberFormat="1" applyFont="1" applyFill="1" applyBorder="1" applyAlignment="1">
      <alignment horizontal="right" vertical="center"/>
    </xf>
    <xf numFmtId="1" fontId="48" fillId="9" borderId="68" xfId="3" applyNumberFormat="1" applyFont="1" applyFill="1" applyBorder="1" applyAlignment="1">
      <alignment horizontal="right" vertical="center"/>
    </xf>
    <xf numFmtId="1" fontId="68" fillId="0" borderId="0" xfId="14" applyNumberFormat="1"/>
    <xf numFmtId="0" fontId="15" fillId="0" borderId="79" xfId="3" applyFont="1" applyBorder="1" applyAlignment="1">
      <alignment horizontal="center" vertical="center" wrapText="1"/>
    </xf>
    <xf numFmtId="165" fontId="11" fillId="0" borderId="0" xfId="2" applyNumberFormat="1" applyFont="1" applyBorder="1" applyAlignment="1" applyProtection="1">
      <alignment horizontal="left" vertical="center"/>
    </xf>
    <xf numFmtId="0" fontId="15" fillId="0" borderId="79" xfId="3" applyFont="1" applyBorder="1" applyAlignment="1">
      <alignment horizontal="center" vertical="center"/>
    </xf>
    <xf numFmtId="1" fontId="42" fillId="0" borderId="109" xfId="3" applyNumberFormat="1" applyFont="1" applyBorder="1" applyAlignment="1">
      <alignment horizontal="center" vertical="center"/>
    </xf>
    <xf numFmtId="1" fontId="49" fillId="0" borderId="79" xfId="3" applyNumberFormat="1" applyFont="1" applyBorder="1" applyAlignment="1">
      <alignment horizontal="right" vertical="center"/>
    </xf>
    <xf numFmtId="0" fontId="55" fillId="0" borderId="79" xfId="7" applyFont="1" applyBorder="1" applyAlignment="1">
      <alignment horizontal="right" vertical="center"/>
    </xf>
    <xf numFmtId="0" fontId="56" fillId="0" borderId="79" xfId="3" applyFont="1" applyBorder="1" applyAlignment="1">
      <alignment vertical="center"/>
    </xf>
    <xf numFmtId="1" fontId="56" fillId="0" borderId="79" xfId="3" applyNumberFormat="1" applyFont="1" applyBorder="1" applyAlignment="1">
      <alignment horizontal="right" vertical="center"/>
    </xf>
    <xf numFmtId="1" fontId="57" fillId="0" borderId="79" xfId="3" applyNumberFormat="1" applyFont="1" applyBorder="1" applyAlignment="1">
      <alignment horizontal="right" vertical="center"/>
    </xf>
    <xf numFmtId="164" fontId="10" fillId="28" borderId="89" xfId="1" applyNumberFormat="1" applyFont="1" applyFill="1" applyBorder="1">
      <alignment vertical="center"/>
    </xf>
    <xf numFmtId="164" fontId="10" fillId="28" borderId="90" xfId="1" applyNumberFormat="1" applyFont="1" applyFill="1" applyBorder="1" applyAlignment="1">
      <alignment horizontal="right" vertical="center"/>
    </xf>
    <xf numFmtId="165" fontId="33" fillId="0" borderId="91" xfId="2" applyNumberFormat="1" applyFont="1" applyBorder="1" applyAlignment="1" applyProtection="1">
      <alignment horizontal="left" vertical="center" indent="1"/>
    </xf>
    <xf numFmtId="165" fontId="35" fillId="0" borderId="91" xfId="2" applyNumberFormat="1" applyFont="1" applyBorder="1" applyAlignment="1" applyProtection="1">
      <alignment horizontal="left" vertical="center"/>
    </xf>
    <xf numFmtId="167" fontId="26" fillId="0" borderId="0" xfId="3" applyNumberFormat="1" applyFont="1" applyAlignment="1">
      <alignment vertical="center"/>
    </xf>
    <xf numFmtId="0" fontId="56" fillId="0" borderId="6" xfId="3" applyFont="1" applyBorder="1" applyAlignment="1">
      <alignment vertical="center"/>
    </xf>
    <xf numFmtId="166" fontId="26" fillId="0" borderId="0" xfId="3" applyNumberFormat="1" applyFont="1" applyAlignment="1">
      <alignment vertical="center"/>
    </xf>
    <xf numFmtId="0" fontId="30" fillId="0" borderId="0" xfId="3" applyFont="1" applyAlignment="1">
      <alignment horizontal="right" vertical="center"/>
    </xf>
    <xf numFmtId="167" fontId="30" fillId="0" borderId="0" xfId="3" applyNumberFormat="1" applyFont="1" applyAlignment="1">
      <alignment horizontal="right" vertical="center"/>
    </xf>
    <xf numFmtId="0" fontId="31" fillId="0" borderId="79" xfId="3" applyFont="1" applyBorder="1" applyAlignment="1">
      <alignment horizontal="center" vertical="center"/>
    </xf>
    <xf numFmtId="0" fontId="48" fillId="0" borderId="79" xfId="3" applyFont="1" applyBorder="1" applyAlignment="1">
      <alignment vertical="center" wrapText="1"/>
    </xf>
    <xf numFmtId="0" fontId="55" fillId="0" borderId="79" xfId="3" applyFont="1" applyBorder="1" applyAlignment="1">
      <alignment vertical="center"/>
    </xf>
    <xf numFmtId="1" fontId="55" fillId="0" borderId="79" xfId="3" applyNumberFormat="1" applyFont="1" applyBorder="1" applyAlignment="1">
      <alignment horizontal="right" vertical="center"/>
    </xf>
    <xf numFmtId="0" fontId="47" fillId="0" borderId="79" xfId="3" applyFont="1" applyBorder="1" applyAlignment="1">
      <alignment horizontal="centerContinuous" vertical="center"/>
    </xf>
    <xf numFmtId="0" fontId="57" fillId="0" borderId="79" xfId="3" applyFont="1" applyBorder="1" applyAlignment="1">
      <alignment horizontal="right" vertical="center"/>
    </xf>
    <xf numFmtId="0" fontId="18" fillId="0" borderId="79" xfId="3" applyFont="1" applyBorder="1" applyAlignment="1">
      <alignment horizontal="centerContinuous" vertical="center"/>
    </xf>
    <xf numFmtId="0" fontId="57" fillId="0" borderId="79" xfId="3" applyFont="1" applyBorder="1" applyAlignment="1">
      <alignment vertical="center"/>
    </xf>
    <xf numFmtId="1" fontId="55" fillId="0" borderId="79" xfId="3" applyNumberFormat="1" applyFont="1" applyBorder="1" applyAlignment="1">
      <alignment vertical="center"/>
    </xf>
    <xf numFmtId="1" fontId="57" fillId="0" borderId="79" xfId="3" applyNumberFormat="1" applyFont="1" applyBorder="1" applyAlignment="1">
      <alignment vertical="center"/>
    </xf>
    <xf numFmtId="0" fontId="181" fillId="0" borderId="0" xfId="10" applyFont="1"/>
    <xf numFmtId="1" fontId="72" fillId="9" borderId="36" xfId="3" applyNumberFormat="1" applyFont="1" applyFill="1" applyBorder="1" applyAlignment="1">
      <alignment horizontal="right" vertical="center"/>
    </xf>
    <xf numFmtId="166" fontId="48" fillId="9" borderId="109" xfId="3" applyNumberFormat="1" applyFont="1" applyFill="1" applyBorder="1" applyAlignment="1">
      <alignment horizontal="right" vertical="center"/>
    </xf>
    <xf numFmtId="1" fontId="48" fillId="9" borderId="109" xfId="3" applyNumberFormat="1" applyFont="1" applyFill="1" applyBorder="1" applyAlignment="1">
      <alignment horizontal="right" vertical="center"/>
    </xf>
    <xf numFmtId="1" fontId="72" fillId="9" borderId="109" xfId="3" applyNumberFormat="1" applyFont="1" applyFill="1" applyBorder="1" applyAlignment="1">
      <alignment horizontal="right" vertical="center"/>
    </xf>
    <xf numFmtId="166" fontId="48" fillId="9" borderId="74" xfId="3" applyNumberFormat="1" applyFont="1" applyFill="1" applyBorder="1" applyAlignment="1">
      <alignment horizontal="right" vertical="center"/>
    </xf>
    <xf numFmtId="166" fontId="14" fillId="30" borderId="6" xfId="3" applyNumberFormat="1" applyFont="1" applyFill="1" applyBorder="1"/>
    <xf numFmtId="0" fontId="0" fillId="39" borderId="79" xfId="0" applyFill="1" applyBorder="1"/>
    <xf numFmtId="0" fontId="5" fillId="30" borderId="79" xfId="3" applyFont="1" applyFill="1" applyBorder="1"/>
    <xf numFmtId="1" fontId="5" fillId="0" borderId="79" xfId="5" applyNumberFormat="1" applyFont="1" applyBorder="1" applyAlignment="1">
      <alignment horizontal="center" vertical="center"/>
    </xf>
    <xf numFmtId="1" fontId="5" fillId="30" borderId="79" xfId="5" applyNumberFormat="1" applyFont="1" applyFill="1" applyBorder="1" applyAlignment="1">
      <alignment horizontal="center" vertical="center"/>
    </xf>
    <xf numFmtId="1" fontId="48" fillId="30" borderId="70" xfId="88" quotePrefix="1" applyNumberFormat="1" applyFont="1" applyFill="1" applyBorder="1" applyAlignment="1">
      <alignment horizontal="center" vertical="center" wrapText="1"/>
    </xf>
    <xf numFmtId="1" fontId="58" fillId="0" borderId="79" xfId="88" quotePrefix="1" applyNumberFormat="1" applyFont="1" applyBorder="1" applyAlignment="1">
      <alignment horizontal="center" vertical="center"/>
    </xf>
    <xf numFmtId="1" fontId="67" fillId="30" borderId="37" xfId="88" quotePrefix="1" applyNumberFormat="1" applyFont="1" applyFill="1" applyBorder="1" applyAlignment="1">
      <alignment horizontal="center" vertical="center" wrapText="1"/>
    </xf>
    <xf numFmtId="1" fontId="151" fillId="30" borderId="37" xfId="88" quotePrefix="1" applyNumberFormat="1" applyFont="1" applyFill="1" applyBorder="1" applyAlignment="1">
      <alignment horizontal="center" vertical="center" wrapText="1"/>
    </xf>
    <xf numFmtId="0" fontId="148" fillId="0" borderId="78" xfId="88" applyFont="1" applyBorder="1" applyAlignment="1">
      <alignment horizontal="center" vertical="center" wrapText="1"/>
    </xf>
    <xf numFmtId="0" fontId="149" fillId="0" borderId="12" xfId="88" applyFont="1" applyBorder="1" applyAlignment="1">
      <alignment horizontal="center" vertical="center" wrapText="1"/>
    </xf>
    <xf numFmtId="0" fontId="30" fillId="0" borderId="12" xfId="88" applyFont="1" applyBorder="1" applyAlignment="1">
      <alignment horizontal="center" vertical="center" wrapText="1"/>
    </xf>
    <xf numFmtId="0" fontId="70" fillId="0" borderId="12" xfId="88" quotePrefix="1" applyFont="1" applyBorder="1" applyAlignment="1">
      <alignment horizontal="center" vertical="center" wrapText="1"/>
    </xf>
    <xf numFmtId="0" fontId="58" fillId="0" borderId="13" xfId="88" quotePrefix="1" applyFont="1" applyBorder="1" applyAlignment="1">
      <alignment horizontal="center" vertical="center"/>
    </xf>
    <xf numFmtId="0" fontId="116" fillId="0" borderId="79" xfId="0" applyFont="1" applyBorder="1" applyAlignment="1">
      <alignment horizontal="center" vertical="center"/>
    </xf>
    <xf numFmtId="0" fontId="113" fillId="0" borderId="79" xfId="0" applyFont="1" applyBorder="1" applyAlignment="1">
      <alignment vertical="center" wrapText="1"/>
    </xf>
    <xf numFmtId="0" fontId="60" fillId="0" borderId="92" xfId="76" applyFont="1" applyBorder="1" applyAlignment="1">
      <alignment horizontal="center" vertical="center" wrapText="1"/>
    </xf>
    <xf numFmtId="1" fontId="62" fillId="0" borderId="81" xfId="3" applyNumberFormat="1" applyFont="1" applyBorder="1" applyAlignment="1">
      <alignment horizontal="center" vertical="center"/>
    </xf>
    <xf numFmtId="0" fontId="66" fillId="0" borderId="75" xfId="0" applyFont="1" applyBorder="1" applyAlignment="1">
      <alignment horizontal="center" vertical="center" wrapText="1"/>
    </xf>
    <xf numFmtId="1" fontId="62" fillId="0" borderId="79" xfId="0" applyNumberFormat="1" applyFont="1" applyBorder="1" applyAlignment="1">
      <alignment horizontal="center" vertical="center"/>
    </xf>
    <xf numFmtId="1" fontId="67" fillId="29" borderId="79" xfId="0" applyNumberFormat="1" applyFont="1" applyFill="1" applyBorder="1" applyAlignment="1">
      <alignment horizontal="center" vertical="center"/>
    </xf>
    <xf numFmtId="1" fontId="67" fillId="0" borderId="79" xfId="0" applyNumberFormat="1" applyFont="1" applyBorder="1" applyAlignment="1">
      <alignment horizontal="center" vertical="center"/>
    </xf>
    <xf numFmtId="0" fontId="60" fillId="30" borderId="79" xfId="15" applyFont="1" applyFill="1" applyBorder="1" applyAlignment="1">
      <alignment horizontal="left" vertical="center" wrapText="1"/>
    </xf>
    <xf numFmtId="1" fontId="67" fillId="30" borderId="79" xfId="0" applyNumberFormat="1" applyFont="1" applyFill="1" applyBorder="1" applyAlignment="1">
      <alignment horizontal="center" vertical="center"/>
    </xf>
    <xf numFmtId="0" fontId="69" fillId="9" borderId="92" xfId="16" applyFont="1" applyFill="1" applyBorder="1" applyAlignment="1">
      <alignment horizontal="center" vertical="center" wrapText="1"/>
    </xf>
    <xf numFmtId="0" fontId="69" fillId="9" borderId="79" xfId="15" applyFont="1" applyFill="1" applyBorder="1" applyAlignment="1">
      <alignment horizontal="left" vertical="center" wrapText="1"/>
    </xf>
    <xf numFmtId="1" fontId="62" fillId="9" borderId="79" xfId="0" applyNumberFormat="1" applyFont="1" applyFill="1" applyBorder="1" applyAlignment="1">
      <alignment horizontal="center" vertical="center"/>
    </xf>
    <xf numFmtId="0" fontId="69" fillId="0" borderId="92" xfId="16" applyFont="1" applyBorder="1" applyAlignment="1">
      <alignment horizontal="center" vertical="center" wrapText="1"/>
    </xf>
    <xf numFmtId="0" fontId="60" fillId="0" borderId="92" xfId="17" applyFont="1" applyBorder="1" applyAlignment="1">
      <alignment horizontal="center" vertical="center" wrapText="1"/>
    </xf>
    <xf numFmtId="0" fontId="60" fillId="0" borderId="79" xfId="15" applyFont="1" applyBorder="1" applyAlignment="1">
      <alignment horizontal="left" vertical="center" wrapText="1"/>
    </xf>
    <xf numFmtId="1" fontId="70" fillId="0" borderId="79" xfId="0" applyNumberFormat="1" applyFont="1" applyBorder="1" applyAlignment="1">
      <alignment horizontal="center" vertical="center"/>
    </xf>
    <xf numFmtId="1" fontId="70" fillId="9" borderId="79" xfId="0" applyNumberFormat="1" applyFont="1" applyFill="1" applyBorder="1" applyAlignment="1">
      <alignment horizontal="center" vertical="center"/>
    </xf>
    <xf numFmtId="0" fontId="60" fillId="0" borderId="80" xfId="17" applyFont="1" applyBorder="1" applyAlignment="1">
      <alignment horizontal="center" vertical="center" wrapText="1"/>
    </xf>
    <xf numFmtId="0" fontId="60" fillId="30" borderId="92" xfId="17" applyFont="1" applyFill="1" applyBorder="1" applyAlignment="1">
      <alignment horizontal="center" vertical="center" wrapText="1"/>
    </xf>
    <xf numFmtId="1" fontId="71" fillId="30" borderId="79" xfId="0" applyNumberFormat="1" applyFont="1" applyFill="1" applyBorder="1" applyAlignment="1">
      <alignment horizontal="center" vertical="center"/>
    </xf>
    <xf numFmtId="0" fontId="69" fillId="30" borderId="92" xfId="16" applyFont="1" applyFill="1" applyBorder="1" applyAlignment="1">
      <alignment horizontal="center" vertical="center" wrapText="1"/>
    </xf>
    <xf numFmtId="0" fontId="69" fillId="30" borderId="79" xfId="15" applyFont="1" applyFill="1" applyBorder="1" applyAlignment="1">
      <alignment horizontal="left" vertical="center" wrapText="1"/>
    </xf>
    <xf numFmtId="1" fontId="70" fillId="30" borderId="79" xfId="0" applyNumberFormat="1" applyFont="1" applyFill="1" applyBorder="1" applyAlignment="1">
      <alignment horizontal="center" vertical="center"/>
    </xf>
    <xf numFmtId="1" fontId="62" fillId="30" borderId="79" xfId="0" applyNumberFormat="1" applyFont="1" applyFill="1" applyBorder="1" applyAlignment="1">
      <alignment horizontal="center" vertical="center"/>
    </xf>
    <xf numFmtId="0" fontId="60" fillId="0" borderId="79" xfId="0" applyFont="1" applyBorder="1"/>
    <xf numFmtId="0" fontId="69" fillId="0" borderId="79" xfId="16" applyFont="1" applyBorder="1" applyAlignment="1">
      <alignment horizontal="left" vertical="center" wrapText="1"/>
    </xf>
    <xf numFmtId="0" fontId="69" fillId="0" borderId="80" xfId="16" applyFont="1" applyBorder="1" applyAlignment="1">
      <alignment horizontal="center" vertical="center" wrapText="1"/>
    </xf>
    <xf numFmtId="0" fontId="69" fillId="0" borderId="80" xfId="0" applyFont="1" applyBorder="1" applyAlignment="1">
      <alignment horizontal="center"/>
    </xf>
    <xf numFmtId="0" fontId="69" fillId="0" borderId="79" xfId="0" applyFont="1" applyBorder="1"/>
    <xf numFmtId="0" fontId="69" fillId="0" borderId="80" xfId="0" applyFont="1" applyBorder="1" applyAlignment="1">
      <alignment horizontal="center" wrapText="1"/>
    </xf>
    <xf numFmtId="1" fontId="62" fillId="0" borderId="79" xfId="17" applyNumberFormat="1" applyFont="1" applyBorder="1" applyAlignment="1">
      <alignment horizontal="center" vertical="center"/>
    </xf>
    <xf numFmtId="16" fontId="60" fillId="0" borderId="92" xfId="15" applyNumberFormat="1" applyFont="1" applyBorder="1" applyAlignment="1">
      <alignment horizontal="center" vertical="center"/>
    </xf>
    <xf numFmtId="0" fontId="60" fillId="0" borderId="79" xfId="15" applyFont="1" applyBorder="1" applyAlignment="1">
      <alignment horizontal="left" vertical="center"/>
    </xf>
    <xf numFmtId="0" fontId="69" fillId="0" borderId="99" xfId="16" applyFont="1" applyBorder="1" applyAlignment="1">
      <alignment horizontal="center" vertical="center" wrapText="1"/>
    </xf>
    <xf numFmtId="0" fontId="69" fillId="0" borderId="79" xfId="15" applyFont="1" applyBorder="1" applyAlignment="1">
      <alignment wrapText="1"/>
    </xf>
    <xf numFmtId="0" fontId="69" fillId="0" borderId="17" xfId="16" applyFont="1" applyBorder="1" applyAlignment="1">
      <alignment horizontal="center" vertical="center" wrapText="1"/>
    </xf>
    <xf numFmtId="0" fontId="60" fillId="30" borderId="80" xfId="17" applyFont="1" applyFill="1" applyBorder="1" applyAlignment="1">
      <alignment horizontal="center" vertical="center" wrapText="1"/>
    </xf>
    <xf numFmtId="1" fontId="71" fillId="0" borderId="79" xfId="0" applyNumberFormat="1" applyFont="1" applyBorder="1" applyAlignment="1">
      <alignment horizontal="center" vertical="center"/>
    </xf>
    <xf numFmtId="0" fontId="60" fillId="0" borderId="92" xfId="18" applyFont="1" applyBorder="1" applyAlignment="1">
      <alignment horizontal="center" vertical="center"/>
    </xf>
    <xf numFmtId="0" fontId="60" fillId="0" borderId="80" xfId="18" applyFont="1" applyBorder="1" applyAlignment="1">
      <alignment horizontal="center" vertical="center"/>
    </xf>
    <xf numFmtId="0" fontId="92" fillId="0" borderId="92" xfId="0" applyFont="1" applyBorder="1" applyAlignment="1">
      <alignment horizontal="center"/>
    </xf>
    <xf numFmtId="0" fontId="92" fillId="0" borderId="79" xfId="0" applyFont="1" applyBorder="1"/>
    <xf numFmtId="0" fontId="60" fillId="0" borderId="109" xfId="15" applyFont="1" applyBorder="1" applyAlignment="1">
      <alignment horizontal="left" vertical="center" wrapText="1"/>
    </xf>
    <xf numFmtId="0" fontId="60" fillId="0" borderId="92" xfId="19" applyFont="1" applyBorder="1" applyAlignment="1">
      <alignment horizontal="center" vertical="center"/>
    </xf>
    <xf numFmtId="0" fontId="60" fillId="0" borderId="79" xfId="19" applyFont="1" applyBorder="1" applyAlignment="1">
      <alignment horizontal="left" vertical="center" wrapText="1"/>
    </xf>
    <xf numFmtId="0" fontId="69" fillId="0" borderId="92" xfId="0" applyFont="1" applyBorder="1" applyAlignment="1">
      <alignment horizontal="center" vertical="center" wrapText="1"/>
    </xf>
    <xf numFmtId="0" fontId="69" fillId="0" borderId="79" xfId="0" applyFont="1" applyBorder="1" applyAlignment="1">
      <alignment horizontal="left" vertical="center" wrapText="1"/>
    </xf>
    <xf numFmtId="49" fontId="60" fillId="0" borderId="80" xfId="18" applyNumberFormat="1" applyFont="1" applyBorder="1" applyAlignment="1">
      <alignment horizontal="center" vertical="center"/>
    </xf>
    <xf numFmtId="0" fontId="92" fillId="0" borderId="80" xfId="0" applyFont="1" applyBorder="1" applyAlignment="1">
      <alignment horizontal="center" vertical="center"/>
    </xf>
    <xf numFmtId="0" fontId="92" fillId="0" borderId="79" xfId="0" applyFont="1" applyBorder="1" applyAlignment="1">
      <alignment wrapText="1"/>
    </xf>
    <xf numFmtId="0" fontId="69" fillId="0" borderId="92" xfId="0" applyFont="1" applyBorder="1" applyAlignment="1">
      <alignment horizontal="center" wrapText="1"/>
    </xf>
    <xf numFmtId="0" fontId="69" fillId="0" borderId="79" xfId="0" applyFont="1" applyBorder="1" applyAlignment="1">
      <alignment wrapText="1"/>
    </xf>
    <xf numFmtId="0" fontId="60" fillId="9" borderId="92" xfId="18" applyFont="1" applyFill="1" applyBorder="1" applyAlignment="1">
      <alignment horizontal="center" vertical="center"/>
    </xf>
    <xf numFmtId="0" fontId="60" fillId="9" borderId="79" xfId="15" applyFont="1" applyFill="1" applyBorder="1" applyAlignment="1">
      <alignment horizontal="left" vertical="center" wrapText="1"/>
    </xf>
    <xf numFmtId="0" fontId="69" fillId="0" borderId="80" xfId="0" applyFont="1" applyBorder="1" applyAlignment="1">
      <alignment horizontal="center" vertical="center" wrapText="1"/>
    </xf>
    <xf numFmtId="0" fontId="60" fillId="0" borderId="92" xfId="15" applyFont="1" applyBorder="1" applyAlignment="1">
      <alignment horizontal="center" vertical="center"/>
    </xf>
    <xf numFmtId="0" fontId="60" fillId="9" borderId="80" xfId="15" applyFont="1" applyFill="1" applyBorder="1" applyAlignment="1">
      <alignment horizontal="center" vertical="center"/>
    </xf>
    <xf numFmtId="0" fontId="60" fillId="0" borderId="80" xfId="15" applyFont="1" applyBorder="1" applyAlignment="1">
      <alignment horizontal="center" vertical="center" wrapText="1"/>
    </xf>
    <xf numFmtId="0" fontId="86" fillId="0" borderId="79" xfId="19" applyFont="1" applyBorder="1" applyAlignment="1">
      <alignment horizontal="left" vertical="center" wrapText="1"/>
    </xf>
    <xf numFmtId="0" fontId="60" fillId="0" borderId="80" xfId="15" applyFont="1" applyBorder="1" applyAlignment="1">
      <alignment horizontal="center" vertical="center"/>
    </xf>
    <xf numFmtId="0" fontId="60" fillId="0" borderId="80" xfId="19" applyFont="1" applyBorder="1" applyAlignment="1">
      <alignment horizontal="center" vertical="center"/>
    </xf>
    <xf numFmtId="0" fontId="60" fillId="0" borderId="79" xfId="17" applyFont="1" applyBorder="1" applyAlignment="1">
      <alignment horizontal="center" vertical="center" wrapText="1"/>
    </xf>
    <xf numFmtId="0" fontId="60" fillId="0" borderId="79" xfId="18" applyFont="1" applyBorder="1" applyAlignment="1">
      <alignment horizontal="center" vertical="center"/>
    </xf>
    <xf numFmtId="0" fontId="60" fillId="0" borderId="99" xfId="15" applyFont="1" applyBorder="1" applyAlignment="1">
      <alignment horizontal="left" vertical="center" wrapText="1"/>
    </xf>
    <xf numFmtId="0" fontId="48" fillId="0" borderId="99" xfId="15" applyFont="1" applyBorder="1" applyAlignment="1">
      <alignment vertical="center" wrapText="1"/>
    </xf>
    <xf numFmtId="0" fontId="60" fillId="0" borderId="100" xfId="18" applyFont="1" applyBorder="1" applyAlignment="1">
      <alignment horizontal="center" vertical="center"/>
    </xf>
    <xf numFmtId="0" fontId="15" fillId="30" borderId="79" xfId="0" applyFont="1" applyFill="1" applyBorder="1" applyAlignment="1">
      <alignment vertical="center"/>
    </xf>
    <xf numFmtId="0" fontId="49" fillId="30" borderId="79" xfId="0" applyFont="1" applyFill="1" applyBorder="1" applyAlignment="1">
      <alignment vertical="center"/>
    </xf>
    <xf numFmtId="0" fontId="69" fillId="9" borderId="79" xfId="4" applyFont="1" applyFill="1" applyBorder="1" applyAlignment="1">
      <alignment horizontal="center" vertical="center" wrapText="1"/>
    </xf>
    <xf numFmtId="0" fontId="60" fillId="9" borderId="79" xfId="17" applyFont="1" applyFill="1" applyBorder="1" applyAlignment="1">
      <alignment horizontal="center" vertical="center" wrapText="1"/>
    </xf>
    <xf numFmtId="0" fontId="69" fillId="9" borderId="79" xfId="0" applyFont="1" applyFill="1" applyBorder="1" applyAlignment="1">
      <alignment horizontal="center"/>
    </xf>
    <xf numFmtId="0" fontId="69" fillId="9" borderId="79" xfId="0" applyFont="1" applyFill="1" applyBorder="1"/>
    <xf numFmtId="0" fontId="69" fillId="9" borderId="79" xfId="15" applyFont="1" applyFill="1" applyBorder="1" applyAlignment="1">
      <alignment horizontal="left" vertical="center"/>
    </xf>
    <xf numFmtId="0" fontId="69" fillId="9" borderId="79" xfId="0" applyFont="1" applyFill="1" applyBorder="1" applyAlignment="1">
      <alignment horizontal="center" vertical="top" wrapText="1"/>
    </xf>
    <xf numFmtId="0" fontId="69" fillId="9" borderId="79" xfId="0" applyFont="1" applyFill="1" applyBorder="1" applyAlignment="1">
      <alignment vertical="top" wrapText="1"/>
    </xf>
    <xf numFmtId="0" fontId="69" fillId="0" borderId="79" xfId="4" applyFont="1" applyBorder="1" applyAlignment="1">
      <alignment horizontal="center" vertical="center" wrapText="1"/>
    </xf>
    <xf numFmtId="0" fontId="69" fillId="0" borderId="79" xfId="0" applyFont="1" applyBorder="1" applyAlignment="1">
      <alignment horizontal="center" wrapText="1"/>
    </xf>
    <xf numFmtId="0" fontId="69" fillId="0" borderId="79" xfId="0" applyFont="1" applyBorder="1" applyAlignment="1">
      <alignment horizontal="center" vertical="center" wrapText="1"/>
    </xf>
    <xf numFmtId="0" fontId="69" fillId="0" borderId="79" xfId="0" applyFont="1" applyBorder="1" applyAlignment="1">
      <alignment horizontal="center" vertical="top" wrapText="1"/>
    </xf>
    <xf numFmtId="0" fontId="69" fillId="0" borderId="79" xfId="0" applyFont="1" applyBorder="1" applyAlignment="1">
      <alignment vertical="top" wrapText="1"/>
    </xf>
    <xf numFmtId="0" fontId="116" fillId="0" borderId="0" xfId="0" applyFont="1" applyAlignment="1">
      <alignment vertical="center"/>
    </xf>
    <xf numFmtId="0" fontId="48" fillId="0" borderId="79" xfId="3" applyFont="1" applyBorder="1"/>
    <xf numFmtId="0" fontId="15" fillId="30" borderId="99" xfId="0" applyFont="1" applyFill="1" applyBorder="1" applyAlignment="1">
      <alignment vertical="center"/>
    </xf>
    <xf numFmtId="0" fontId="15" fillId="30" borderId="100" xfId="0" applyFont="1" applyFill="1" applyBorder="1" applyAlignment="1">
      <alignment vertical="center"/>
    </xf>
    <xf numFmtId="16" fontId="15" fillId="30" borderId="99" xfId="0" quotePrefix="1" applyNumberFormat="1" applyFont="1" applyFill="1" applyBorder="1" applyAlignment="1">
      <alignment vertical="center"/>
    </xf>
    <xf numFmtId="16" fontId="15" fillId="30" borderId="100" xfId="0" quotePrefix="1" applyNumberFormat="1" applyFont="1" applyFill="1" applyBorder="1" applyAlignment="1">
      <alignment vertical="center"/>
    </xf>
    <xf numFmtId="49" fontId="94" fillId="0" borderId="79" xfId="0" applyNumberFormat="1" applyFont="1" applyBorder="1"/>
    <xf numFmtId="0" fontId="38" fillId="0" borderId="79" xfId="0" applyFont="1" applyBorder="1" applyAlignment="1">
      <alignment vertical="center" wrapText="1"/>
    </xf>
    <xf numFmtId="0" fontId="38" fillId="0" borderId="100" xfId="0" applyFont="1" applyBorder="1" applyAlignment="1">
      <alignment vertical="center" wrapText="1"/>
    </xf>
    <xf numFmtId="0" fontId="38" fillId="30" borderId="100" xfId="0" applyFont="1" applyFill="1" applyBorder="1" applyAlignment="1">
      <alignment vertical="center"/>
    </xf>
    <xf numFmtId="16" fontId="38" fillId="30" borderId="99" xfId="0" quotePrefix="1" applyNumberFormat="1" applyFont="1" applyFill="1" applyBorder="1" applyAlignment="1">
      <alignment vertical="center"/>
    </xf>
    <xf numFmtId="16" fontId="38" fillId="30" borderId="100" xfId="0" quotePrefix="1" applyNumberFormat="1" applyFont="1" applyFill="1" applyBorder="1" applyAlignment="1">
      <alignment vertical="center"/>
    </xf>
    <xf numFmtId="49" fontId="94" fillId="9" borderId="79" xfId="0" applyNumberFormat="1" applyFont="1" applyFill="1" applyBorder="1"/>
    <xf numFmtId="16" fontId="47" fillId="30" borderId="92" xfId="0" quotePrefix="1" applyNumberFormat="1" applyFont="1" applyFill="1" applyBorder="1" applyAlignment="1">
      <alignment vertical="center" wrapText="1"/>
    </xf>
    <xf numFmtId="16" fontId="47" fillId="30" borderId="99" xfId="0" quotePrefix="1" applyNumberFormat="1" applyFont="1" applyFill="1" applyBorder="1" applyAlignment="1">
      <alignment vertical="center" wrapText="1"/>
    </xf>
    <xf numFmtId="0" fontId="69" fillId="0" borderId="80" xfId="0" applyFont="1" applyBorder="1" applyAlignment="1">
      <alignment horizontal="center" vertical="center"/>
    </xf>
    <xf numFmtId="0" fontId="60" fillId="0" borderId="79" xfId="15" applyFont="1" applyBorder="1" applyAlignment="1">
      <alignment vertical="center"/>
    </xf>
    <xf numFmtId="0" fontId="48" fillId="0" borderId="79" xfId="15" applyFont="1" applyBorder="1" applyAlignment="1">
      <alignment horizontal="center" vertical="center"/>
    </xf>
    <xf numFmtId="0" fontId="48" fillId="0" borderId="79" xfId="15" applyFont="1" applyBorder="1" applyAlignment="1">
      <alignment vertical="center"/>
    </xf>
    <xf numFmtId="0" fontId="48" fillId="0" borderId="79" xfId="15" applyFont="1" applyBorder="1" applyAlignment="1">
      <alignment vertical="center" wrapText="1"/>
    </xf>
    <xf numFmtId="1" fontId="89" fillId="0" borderId="79" xfId="0" applyNumberFormat="1" applyFont="1" applyBorder="1" applyAlignment="1">
      <alignment horizontal="center" vertical="center"/>
    </xf>
    <xf numFmtId="0" fontId="69" fillId="0" borderId="92" xfId="0" applyFont="1" applyBorder="1" applyAlignment="1">
      <alignment horizontal="center" vertical="center"/>
    </xf>
    <xf numFmtId="0" fontId="69" fillId="0" borderId="100" xfId="0" applyFont="1" applyBorder="1"/>
    <xf numFmtId="0" fontId="49" fillId="30" borderId="92" xfId="0" applyFont="1" applyFill="1" applyBorder="1" applyAlignment="1">
      <alignment horizontal="center" vertical="center"/>
    </xf>
    <xf numFmtId="0" fontId="60" fillId="30" borderId="79" xfId="15" applyFont="1" applyFill="1" applyBorder="1" applyAlignment="1">
      <alignment horizontal="left" vertical="center"/>
    </xf>
    <xf numFmtId="0" fontId="69" fillId="30" borderId="80" xfId="16" applyFont="1" applyFill="1" applyBorder="1" applyAlignment="1">
      <alignment horizontal="center" vertical="center" wrapText="1"/>
    </xf>
    <xf numFmtId="1" fontId="70" fillId="0" borderId="79" xfId="15" applyNumberFormat="1" applyFont="1" applyBorder="1" applyAlignment="1">
      <alignment horizontal="center" vertical="center"/>
    </xf>
    <xf numFmtId="0" fontId="69" fillId="9" borderId="80" xfId="16" applyFont="1" applyFill="1" applyBorder="1" applyAlignment="1">
      <alignment horizontal="center" vertical="center" wrapText="1"/>
    </xf>
    <xf numFmtId="1" fontId="62" fillId="0" borderId="100" xfId="0" quotePrefix="1" applyNumberFormat="1" applyFont="1" applyBorder="1" applyAlignment="1">
      <alignment horizontal="center" vertical="center"/>
    </xf>
    <xf numFmtId="1" fontId="62" fillId="0" borderId="100" xfId="0" applyNumberFormat="1" applyFont="1" applyBorder="1" applyAlignment="1">
      <alignment horizontal="center" vertical="center"/>
    </xf>
    <xf numFmtId="0" fontId="92" fillId="9" borderId="80" xfId="0" applyFont="1" applyFill="1" applyBorder="1" applyAlignment="1">
      <alignment horizontal="center" vertical="center" wrapText="1"/>
    </xf>
    <xf numFmtId="0" fontId="92" fillId="9" borderId="79" xfId="0" applyFont="1" applyFill="1" applyBorder="1" applyAlignment="1">
      <alignment wrapText="1"/>
    </xf>
    <xf numFmtId="0" fontId="48" fillId="9" borderId="79" xfId="15" applyFont="1" applyFill="1" applyBorder="1" applyAlignment="1">
      <alignment horizontal="left" vertical="center" wrapText="1"/>
    </xf>
    <xf numFmtId="0" fontId="69" fillId="0" borderId="79" xfId="0" applyFont="1" applyBorder="1" applyAlignment="1">
      <alignment horizontal="center"/>
    </xf>
    <xf numFmtId="49" fontId="48" fillId="0" borderId="79" xfId="0" applyNumberFormat="1" applyFont="1" applyBorder="1" applyAlignment="1">
      <alignment horizontal="center" vertical="center"/>
    </xf>
    <xf numFmtId="0" fontId="48" fillId="0" borderId="79" xfId="0" applyFont="1" applyBorder="1" applyAlignment="1">
      <alignment horizontal="left" vertical="center" wrapText="1"/>
    </xf>
    <xf numFmtId="0" fontId="69" fillId="0" borderId="79" xfId="0" applyFont="1" applyBorder="1" applyAlignment="1">
      <alignment horizontal="center" vertical="center"/>
    </xf>
    <xf numFmtId="0" fontId="113" fillId="9" borderId="79" xfId="0" applyFont="1" applyFill="1" applyBorder="1" applyAlignment="1">
      <alignment vertical="center" wrapText="1"/>
    </xf>
    <xf numFmtId="0" fontId="116" fillId="0" borderId="79" xfId="0" applyFont="1" applyBorder="1" applyAlignment="1">
      <alignment horizontal="left" vertical="center" wrapText="1"/>
    </xf>
    <xf numFmtId="49" fontId="179" fillId="0" borderId="79" xfId="98" applyNumberFormat="1" applyFill="1" applyBorder="1" applyAlignment="1">
      <alignment horizontal="center" vertical="center"/>
    </xf>
    <xf numFmtId="0" fontId="180" fillId="0" borderId="79" xfId="99" applyFill="1" applyBorder="1" applyAlignment="1">
      <alignment horizontal="center" vertical="center" wrapText="1"/>
    </xf>
    <xf numFmtId="0" fontId="60" fillId="0" borderId="79" xfId="15" applyFont="1" applyBorder="1" applyAlignment="1">
      <alignment horizontal="center" vertical="center"/>
    </xf>
    <xf numFmtId="0" fontId="69" fillId="0" borderId="79" xfId="16" applyFont="1" applyBorder="1" applyAlignment="1">
      <alignment horizontal="center" vertical="center" wrapText="1"/>
    </xf>
    <xf numFmtId="164" fontId="135" fillId="28" borderId="89" xfId="1" applyNumberFormat="1" applyFont="1" applyFill="1" applyBorder="1">
      <alignment vertical="center"/>
    </xf>
    <xf numFmtId="165" fontId="6" fillId="0" borderId="91" xfId="2" applyNumberFormat="1" applyFont="1" applyBorder="1" applyAlignment="1" applyProtection="1">
      <alignment horizontal="left" vertical="center"/>
    </xf>
    <xf numFmtId="165" fontId="6" fillId="0" borderId="0" xfId="2" applyNumberFormat="1" applyFont="1" applyBorder="1" applyAlignment="1" applyProtection="1">
      <alignment horizontal="left" vertical="center" indent="1"/>
    </xf>
    <xf numFmtId="0" fontId="80" fillId="0" borderId="0" xfId="3" applyFont="1"/>
    <xf numFmtId="0" fontId="182" fillId="0" borderId="0" xfId="3" applyFont="1"/>
    <xf numFmtId="0" fontId="15" fillId="0" borderId="79" xfId="3" applyFont="1" applyBorder="1" applyAlignment="1">
      <alignment vertical="center"/>
    </xf>
    <xf numFmtId="0" fontId="43" fillId="0" borderId="79" xfId="3" applyFont="1" applyBorder="1" applyAlignment="1">
      <alignment horizontal="center" vertical="center" wrapText="1"/>
    </xf>
    <xf numFmtId="0" fontId="109" fillId="0" borderId="79" xfId="3" applyFont="1" applyBorder="1"/>
    <xf numFmtId="0" fontId="42" fillId="0" borderId="79" xfId="3" applyFont="1" applyBorder="1"/>
    <xf numFmtId="0" fontId="60" fillId="0" borderId="79" xfId="3" applyFont="1" applyBorder="1" applyAlignment="1">
      <alignment vertical="center"/>
    </xf>
    <xf numFmtId="0" fontId="16" fillId="0" borderId="79" xfId="3" applyFont="1" applyBorder="1" applyAlignment="1">
      <alignment horizontal="center" vertical="center"/>
    </xf>
    <xf numFmtId="0" fontId="16" fillId="0" borderId="79" xfId="3" applyFont="1" applyBorder="1"/>
    <xf numFmtId="0" fontId="16" fillId="0" borderId="79" xfId="3" applyFont="1" applyBorder="1" applyAlignment="1">
      <alignment horizontal="center" vertical="center" wrapText="1"/>
    </xf>
    <xf numFmtId="166" fontId="169" fillId="0" borderId="79" xfId="3" applyNumberFormat="1" applyFont="1" applyBorder="1" applyAlignment="1">
      <alignment horizontal="center"/>
    </xf>
    <xf numFmtId="0" fontId="62" fillId="0" borderId="79" xfId="3" applyFont="1" applyBorder="1" applyAlignment="1">
      <alignment horizontal="center"/>
    </xf>
    <xf numFmtId="0" fontId="183" fillId="0" borderId="79" xfId="3" applyFont="1" applyBorder="1"/>
    <xf numFmtId="0" fontId="109" fillId="0" borderId="79" xfId="3" applyFont="1" applyBorder="1" applyAlignment="1">
      <alignment horizontal="center"/>
    </xf>
    <xf numFmtId="0" fontId="42" fillId="0" borderId="79" xfId="3" applyFont="1" applyBorder="1" applyAlignment="1">
      <alignment horizontal="center"/>
    </xf>
    <xf numFmtId="0" fontId="182" fillId="0" borderId="0" xfId="3" applyFont="1" applyAlignment="1">
      <alignment horizontal="center"/>
    </xf>
    <xf numFmtId="0" fontId="43" fillId="0" borderId="79" xfId="3" applyFont="1" applyBorder="1" applyAlignment="1">
      <alignment horizontal="center"/>
    </xf>
    <xf numFmtId="0" fontId="109" fillId="0" borderId="0" xfId="3" applyFont="1" applyAlignment="1">
      <alignment horizontal="center"/>
    </xf>
    <xf numFmtId="0" fontId="43" fillId="0" borderId="0" xfId="3" applyFont="1" applyAlignment="1">
      <alignment horizontal="center"/>
    </xf>
    <xf numFmtId="0" fontId="42" fillId="0" borderId="0" xfId="3" applyFont="1"/>
    <xf numFmtId="0" fontId="109" fillId="0" borderId="0" xfId="3" applyFont="1"/>
    <xf numFmtId="0" fontId="93" fillId="0" borderId="0" xfId="3" applyFont="1"/>
    <xf numFmtId="0" fontId="27" fillId="0" borderId="0" xfId="3" applyFont="1" applyAlignment="1">
      <alignment horizontal="center"/>
    </xf>
    <xf numFmtId="0" fontId="115" fillId="0" borderId="79" xfId="0" applyFont="1" applyBorder="1" applyAlignment="1">
      <alignment horizontal="center"/>
    </xf>
    <xf numFmtId="0" fontId="169" fillId="0" borderId="79" xfId="3" applyFont="1" applyBorder="1"/>
    <xf numFmtId="49" fontId="16" fillId="0" borderId="79" xfId="89" applyNumberFormat="1" applyFont="1" applyBorder="1" applyAlignment="1">
      <alignment horizontal="center" vertical="center"/>
    </xf>
    <xf numFmtId="0" fontId="16" fillId="0" borderId="79" xfId="89" applyFont="1" applyBorder="1" applyAlignment="1">
      <alignment horizontal="left" vertical="center" wrapText="1"/>
    </xf>
    <xf numFmtId="0" fontId="16" fillId="0" borderId="79" xfId="89" applyFont="1" applyBorder="1" applyAlignment="1">
      <alignment horizontal="center" vertical="center"/>
    </xf>
    <xf numFmtId="0" fontId="16" fillId="0" borderId="79" xfId="88" applyFont="1" applyBorder="1" applyAlignment="1">
      <alignment horizontal="center" vertical="center"/>
    </xf>
    <xf numFmtId="0" fontId="16" fillId="0" borderId="79" xfId="88" applyFont="1" applyBorder="1" applyAlignment="1">
      <alignment horizontal="left" vertical="center" wrapText="1"/>
    </xf>
    <xf numFmtId="0" fontId="169" fillId="0" borderId="79" xfId="90" applyFont="1" applyBorder="1" applyAlignment="1">
      <alignment horizontal="center" vertical="center" wrapText="1"/>
    </xf>
    <xf numFmtId="0" fontId="169" fillId="0" borderId="79" xfId="90" applyFont="1" applyBorder="1" applyAlignment="1">
      <alignment horizontal="left" vertical="center" wrapText="1"/>
    </xf>
    <xf numFmtId="0" fontId="30" fillId="0" borderId="79" xfId="88" applyFont="1" applyBorder="1" applyAlignment="1">
      <alignment horizontal="left" vertical="center" wrapText="1"/>
    </xf>
    <xf numFmtId="0" fontId="129" fillId="0" borderId="79" xfId="89" applyFont="1" applyBorder="1" applyAlignment="1">
      <alignment horizontal="center" vertical="center"/>
    </xf>
    <xf numFmtId="0" fontId="129" fillId="0" borderId="79" xfId="89" applyFont="1" applyBorder="1" applyAlignment="1">
      <alignment horizontal="left" vertical="center" wrapText="1"/>
    </xf>
    <xf numFmtId="0" fontId="169" fillId="0" borderId="79" xfId="89" applyFont="1" applyBorder="1" applyAlignment="1">
      <alignment horizontal="center" vertical="center"/>
    </xf>
    <xf numFmtId="0" fontId="169" fillId="0" borderId="79" xfId="89" applyFont="1" applyBorder="1" applyAlignment="1">
      <alignment horizontal="left" vertical="center" wrapText="1"/>
    </xf>
    <xf numFmtId="0" fontId="169" fillId="0" borderId="79" xfId="89" applyFont="1" applyBorder="1" applyAlignment="1">
      <alignment horizontal="center" vertical="center" wrapText="1"/>
    </xf>
    <xf numFmtId="0" fontId="169" fillId="0" borderId="79" xfId="88" applyFont="1" applyBorder="1" applyAlignment="1">
      <alignment horizontal="center" vertical="center" wrapText="1"/>
    </xf>
    <xf numFmtId="0" fontId="169" fillId="0" borderId="79" xfId="88" applyFont="1" applyBorder="1" applyAlignment="1">
      <alignment vertical="top" wrapText="1"/>
    </xf>
    <xf numFmtId="0" fontId="30" fillId="0" borderId="79" xfId="89" applyFont="1" applyBorder="1" applyAlignment="1">
      <alignment horizontal="center" vertical="center"/>
    </xf>
    <xf numFmtId="0" fontId="30" fillId="0" borderId="79" xfId="89" applyFont="1" applyBorder="1" applyAlignment="1">
      <alignment horizontal="left" vertical="center" wrapText="1"/>
    </xf>
    <xf numFmtId="49" fontId="129" fillId="0" borderId="79" xfId="68" applyNumberFormat="1" applyFont="1" applyBorder="1" applyAlignment="1">
      <alignment horizontal="center" vertical="center" wrapText="1"/>
    </xf>
    <xf numFmtId="0" fontId="129" fillId="0" borderId="79" xfId="15" applyFont="1" applyBorder="1" applyAlignment="1">
      <alignment horizontal="left" vertical="center" wrapText="1"/>
    </xf>
    <xf numFmtId="0" fontId="16" fillId="0" borderId="79" xfId="89" applyFont="1" applyBorder="1" applyAlignment="1">
      <alignment wrapText="1"/>
    </xf>
    <xf numFmtId="49" fontId="169" fillId="0" borderId="79" xfId="89" applyNumberFormat="1" applyFont="1" applyBorder="1" applyAlignment="1">
      <alignment horizontal="center" vertical="center"/>
    </xf>
    <xf numFmtId="0" fontId="169" fillId="0" borderId="79" xfId="88" applyFont="1" applyBorder="1" applyAlignment="1">
      <alignment horizontal="left" vertical="center" wrapText="1"/>
    </xf>
    <xf numFmtId="0" fontId="18" fillId="0" borderId="79" xfId="3" applyFont="1" applyBorder="1"/>
    <xf numFmtId="49" fontId="129" fillId="0" borderId="79" xfId="89" applyNumberFormat="1" applyFont="1" applyBorder="1" applyAlignment="1">
      <alignment horizontal="center" vertical="center"/>
    </xf>
    <xf numFmtId="0" fontId="169" fillId="0" borderId="79" xfId="88" applyFont="1" applyBorder="1" applyAlignment="1">
      <alignment wrapText="1"/>
    </xf>
    <xf numFmtId="0" fontId="30" fillId="0" borderId="79" xfId="88" applyFont="1" applyBorder="1" applyAlignment="1">
      <alignment horizontal="center" vertical="center"/>
    </xf>
    <xf numFmtId="49" fontId="169" fillId="0" borderId="79" xfId="92" applyNumberFormat="1" applyFont="1" applyBorder="1" applyAlignment="1">
      <alignment horizontal="center" vertical="center"/>
    </xf>
    <xf numFmtId="49" fontId="169" fillId="0" borderId="79" xfId="88" applyNumberFormat="1" applyFont="1" applyBorder="1" applyAlignment="1">
      <alignment horizontal="center" vertical="center" wrapText="1"/>
    </xf>
    <xf numFmtId="0" fontId="169" fillId="0" borderId="79" xfId="88" applyFont="1" applyBorder="1" applyAlignment="1" applyProtection="1">
      <alignment horizontal="center" vertical="center" wrapText="1"/>
      <protection locked="0"/>
    </xf>
    <xf numFmtId="0" fontId="16" fillId="0" borderId="79" xfId="88" applyFont="1" applyBorder="1" applyAlignment="1">
      <alignment wrapText="1"/>
    </xf>
    <xf numFmtId="0" fontId="170" fillId="0" borderId="79" xfId="88" applyFont="1" applyBorder="1" applyAlignment="1">
      <alignment horizontal="center" vertical="center" wrapText="1"/>
    </xf>
    <xf numFmtId="0" fontId="170" fillId="0" borderId="79" xfId="88" applyFont="1" applyBorder="1" applyAlignment="1">
      <alignment vertical="top" wrapText="1"/>
    </xf>
    <xf numFmtId="0" fontId="16" fillId="0" borderId="79" xfId="89" applyFont="1" applyBorder="1" applyAlignment="1">
      <alignment horizontal="center" vertical="center" wrapText="1"/>
    </xf>
    <xf numFmtId="0" fontId="16" fillId="0" borderId="79" xfId="4" applyFont="1" applyBorder="1" applyAlignment="1">
      <alignment horizontal="center" vertical="center"/>
    </xf>
    <xf numFmtId="0" fontId="16" fillId="0" borderId="79" xfId="4" applyFont="1" applyBorder="1" applyAlignment="1">
      <alignment horizontal="left" vertical="center" wrapText="1"/>
    </xf>
    <xf numFmtId="0" fontId="169" fillId="0" borderId="79" xfId="4" applyFont="1" applyBorder="1" applyAlignment="1">
      <alignment horizontal="center" vertical="center" wrapText="1"/>
    </xf>
    <xf numFmtId="0" fontId="169" fillId="0" borderId="79" xfId="4" applyFont="1" applyBorder="1" applyAlignment="1">
      <alignment vertical="top" wrapText="1"/>
    </xf>
    <xf numFmtId="0" fontId="129" fillId="0" borderId="79" xfId="88" applyFont="1" applyBorder="1" applyAlignment="1">
      <alignment horizontal="left" vertical="center" wrapText="1"/>
    </xf>
    <xf numFmtId="0" fontId="169" fillId="0" borderId="79" xfId="4" applyFont="1" applyBorder="1" applyAlignment="1">
      <alignment wrapText="1"/>
    </xf>
    <xf numFmtId="0" fontId="30" fillId="0" borderId="79" xfId="89" applyFont="1" applyBorder="1" applyAlignment="1">
      <alignment horizontal="center" vertical="center" wrapText="1"/>
    </xf>
    <xf numFmtId="0" fontId="16" fillId="0" borderId="79" xfId="89" applyFont="1" applyBorder="1" applyAlignment="1">
      <alignment horizontal="center"/>
    </xf>
    <xf numFmtId="0" fontId="169" fillId="0" borderId="79" xfId="89" applyFont="1" applyBorder="1" applyAlignment="1">
      <alignment horizontal="center" vertical="top" wrapText="1"/>
    </xf>
    <xf numFmtId="0" fontId="16" fillId="0" borderId="79" xfId="89" applyFont="1" applyBorder="1" applyAlignment="1">
      <alignment horizontal="left" vertical="top" wrapText="1"/>
    </xf>
    <xf numFmtId="0" fontId="169" fillId="0" borderId="79" xfId="88" applyFont="1" applyBorder="1" applyAlignment="1">
      <alignment horizontal="center" vertical="top" wrapText="1"/>
    </xf>
    <xf numFmtId="0" fontId="16" fillId="0" borderId="79" xfId="91" applyFont="1" applyBorder="1" applyAlignment="1">
      <alignment horizontal="center" vertical="center"/>
    </xf>
    <xf numFmtId="1" fontId="16" fillId="0" borderId="79" xfId="91" applyNumberFormat="1" applyFont="1" applyBorder="1" applyAlignment="1">
      <alignment horizontal="left" vertical="center" wrapText="1"/>
    </xf>
    <xf numFmtId="0" fontId="30" fillId="0" borderId="79" xfId="90" applyFont="1" applyBorder="1" applyAlignment="1">
      <alignment horizontal="center" vertical="center" wrapText="1"/>
    </xf>
    <xf numFmtId="0" fontId="30" fillId="0" borderId="79" xfId="90" applyFont="1" applyBorder="1" applyAlignment="1">
      <alignment horizontal="left" vertical="center" wrapText="1"/>
    </xf>
    <xf numFmtId="0" fontId="16" fillId="0" borderId="79" xfId="90" applyFont="1" applyBorder="1" applyAlignment="1">
      <alignment horizontal="center" vertical="center" wrapText="1"/>
    </xf>
    <xf numFmtId="0" fontId="16" fillId="0" borderId="79" xfId="90" applyFont="1" applyBorder="1" applyAlignment="1">
      <alignment horizontal="left" vertical="center" wrapText="1"/>
    </xf>
    <xf numFmtId="0" fontId="16" fillId="0" borderId="79" xfId="88" applyFont="1" applyBorder="1" applyAlignment="1">
      <alignment horizontal="center"/>
    </xf>
    <xf numFmtId="49" fontId="169" fillId="0" borderId="79" xfId="4" applyNumberFormat="1" applyFont="1" applyBorder="1" applyAlignment="1">
      <alignment horizontal="center" vertical="center" wrapText="1"/>
    </xf>
    <xf numFmtId="49" fontId="169" fillId="0" borderId="79" xfId="4" applyNumberFormat="1" applyFont="1" applyBorder="1" applyAlignment="1">
      <alignment vertical="top" wrapText="1"/>
    </xf>
    <xf numFmtId="0" fontId="16" fillId="0" borderId="79" xfId="4" applyFont="1" applyBorder="1" applyAlignment="1">
      <alignment wrapText="1"/>
    </xf>
    <xf numFmtId="0" fontId="169" fillId="0" borderId="79" xfId="88" applyFont="1" applyBorder="1" applyAlignment="1" applyProtection="1">
      <alignment vertical="top" wrapText="1" readingOrder="1"/>
      <protection locked="0"/>
    </xf>
    <xf numFmtId="0" fontId="30" fillId="0" borderId="79" xfId="88" quotePrefix="1" applyFont="1" applyBorder="1" applyAlignment="1">
      <alignment horizontal="left" vertical="center" wrapText="1"/>
    </xf>
    <xf numFmtId="0" fontId="129" fillId="0" borderId="79" xfId="90" applyFont="1" applyBorder="1" applyAlignment="1">
      <alignment horizontal="center" vertical="center" wrapText="1"/>
    </xf>
    <xf numFmtId="0" fontId="129" fillId="0" borderId="79" xfId="90" applyFont="1" applyBorder="1" applyAlignment="1">
      <alignment horizontal="left" vertical="center" wrapText="1"/>
    </xf>
    <xf numFmtId="0" fontId="16" fillId="0" borderId="79" xfId="88" applyFont="1" applyBorder="1" applyAlignment="1">
      <alignment horizontal="center" vertical="center" wrapText="1"/>
    </xf>
    <xf numFmtId="0" fontId="170" fillId="0" borderId="79" xfId="88" applyFont="1" applyBorder="1" applyAlignment="1">
      <alignment horizontal="center" vertical="top" wrapText="1"/>
    </xf>
    <xf numFmtId="49" fontId="30" fillId="0" borderId="79" xfId="89" applyNumberFormat="1" applyFont="1" applyBorder="1" applyAlignment="1">
      <alignment horizontal="left" vertical="center" wrapText="1"/>
    </xf>
    <xf numFmtId="0" fontId="170" fillId="0" borderId="79" xfId="88" applyFont="1" applyBorder="1" applyAlignment="1">
      <alignment wrapText="1"/>
    </xf>
    <xf numFmtId="0" fontId="16" fillId="0" borderId="79" xfId="89" applyFont="1" applyBorder="1" applyAlignment="1">
      <alignment horizontal="center" vertical="top" wrapText="1"/>
    </xf>
    <xf numFmtId="0" fontId="129" fillId="0" borderId="79" xfId="89" applyFont="1" applyBorder="1" applyAlignment="1">
      <alignment horizontal="center" vertical="center" wrapText="1"/>
    </xf>
    <xf numFmtId="46" fontId="16" fillId="0" borderId="79" xfId="89" applyNumberFormat="1" applyFont="1" applyBorder="1" applyAlignment="1">
      <alignment horizontal="left" vertical="center" wrapText="1"/>
    </xf>
    <xf numFmtId="46" fontId="30" fillId="0" borderId="79" xfId="89" applyNumberFormat="1" applyFont="1" applyBorder="1" applyAlignment="1">
      <alignment horizontal="left" vertical="center" wrapText="1"/>
    </xf>
    <xf numFmtId="0" fontId="169" fillId="0" borderId="79" xfId="88" applyFont="1" applyBorder="1" applyAlignment="1">
      <alignment horizontal="center" vertical="center"/>
    </xf>
    <xf numFmtId="0" fontId="170" fillId="0" borderId="79" xfId="88" applyFont="1" applyBorder="1" applyAlignment="1">
      <alignment horizontal="left" wrapText="1"/>
    </xf>
    <xf numFmtId="0" fontId="16" fillId="0" borderId="79" xfId="88" applyFont="1" applyBorder="1" applyAlignment="1">
      <alignment horizontal="left" wrapText="1"/>
    </xf>
    <xf numFmtId="0" fontId="16" fillId="0" borderId="79" xfId="88" applyFont="1" applyBorder="1" applyAlignment="1">
      <alignment horizontal="center" wrapText="1"/>
    </xf>
    <xf numFmtId="0" fontId="171" fillId="0" borderId="79" xfId="88" applyFont="1" applyBorder="1" applyAlignment="1">
      <alignment horizontal="center" vertical="center" wrapText="1"/>
    </xf>
    <xf numFmtId="0" fontId="171" fillId="0" borderId="79" xfId="88" applyFont="1" applyBorder="1" applyAlignment="1">
      <alignment vertical="top" wrapText="1"/>
    </xf>
    <xf numFmtId="49" fontId="16" fillId="0" borderId="79" xfId="88" applyNumberFormat="1" applyFont="1" applyBorder="1" applyAlignment="1">
      <alignment horizontal="center" vertical="center"/>
    </xf>
    <xf numFmtId="2" fontId="16" fillId="0" borderId="79" xfId="88" applyNumberFormat="1" applyFont="1" applyBorder="1" applyAlignment="1">
      <alignment horizontal="left" vertical="center" wrapText="1"/>
    </xf>
    <xf numFmtId="0" fontId="115" fillId="0" borderId="79" xfId="0" applyFont="1" applyBorder="1" applyAlignment="1">
      <alignment horizontal="center" vertical="center"/>
    </xf>
    <xf numFmtId="0" fontId="170" fillId="0" borderId="79" xfId="0" applyFont="1" applyBorder="1" applyAlignment="1">
      <alignment vertical="center" wrapText="1"/>
    </xf>
    <xf numFmtId="49" fontId="169" fillId="0" borderId="79" xfId="68" applyNumberFormat="1" applyFont="1" applyBorder="1" applyAlignment="1">
      <alignment horizontal="center" vertical="center" wrapText="1"/>
    </xf>
    <xf numFmtId="0" fontId="169" fillId="0" borderId="79" xfId="15" applyFont="1" applyBorder="1" applyAlignment="1">
      <alignment horizontal="left" vertical="center" wrapText="1"/>
    </xf>
    <xf numFmtId="0" fontId="30" fillId="0" borderId="0" xfId="88" applyFont="1" applyAlignment="1">
      <alignment horizontal="center" vertical="center" wrapText="1"/>
    </xf>
    <xf numFmtId="0" fontId="30" fillId="0" borderId="0" xfId="88" applyFont="1" applyAlignment="1">
      <alignment horizontal="left" vertical="center" wrapText="1"/>
    </xf>
    <xf numFmtId="4" fontId="0" fillId="0" borderId="0" xfId="0" applyNumberFormat="1"/>
    <xf numFmtId="164" fontId="32" fillId="35" borderId="89" xfId="1" applyNumberFormat="1" applyFont="1" applyFill="1" applyBorder="1">
      <alignment vertical="center"/>
    </xf>
    <xf numFmtId="164" fontId="10" fillId="35" borderId="90" xfId="1" applyNumberFormat="1" applyFont="1" applyFill="1" applyBorder="1" applyAlignment="1">
      <alignment horizontal="right" vertical="center"/>
    </xf>
    <xf numFmtId="0" fontId="129" fillId="0" borderId="99" xfId="3" applyFont="1" applyBorder="1" applyAlignment="1">
      <alignment horizontal="center" vertical="center"/>
    </xf>
    <xf numFmtId="0" fontId="154" fillId="0" borderId="79" xfId="3" applyFont="1" applyBorder="1" applyAlignment="1">
      <alignment vertical="center" wrapText="1"/>
    </xf>
    <xf numFmtId="0" fontId="129" fillId="0" borderId="79" xfId="3" applyFont="1" applyBorder="1" applyAlignment="1">
      <alignment horizontal="center" vertical="center"/>
    </xf>
    <xf numFmtId="0" fontId="129" fillId="0" borderId="79" xfId="3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30" fillId="0" borderId="79" xfId="3" applyNumberFormat="1" applyFont="1" applyBorder="1" applyAlignment="1">
      <alignment horizontal="center" vertical="center"/>
    </xf>
    <xf numFmtId="0" fontId="30" fillId="9" borderId="99" xfId="3" applyFont="1" applyFill="1" applyBorder="1" applyAlignment="1">
      <alignment horizontal="center" vertical="center"/>
    </xf>
    <xf numFmtId="1" fontId="30" fillId="0" borderId="79" xfId="93" applyNumberFormat="1" applyFont="1" applyBorder="1" applyAlignment="1">
      <alignment horizontal="center" vertical="center"/>
    </xf>
    <xf numFmtId="0" fontId="30" fillId="0" borderId="79" xfId="93" applyFont="1" applyBorder="1" applyAlignment="1">
      <alignment horizontal="center" vertical="center"/>
    </xf>
    <xf numFmtId="166" fontId="129" fillId="0" borderId="79" xfId="3" applyNumberFormat="1" applyFont="1" applyBorder="1" applyAlignment="1">
      <alignment horizontal="center" vertical="center" wrapText="1"/>
    </xf>
    <xf numFmtId="2" fontId="129" fillId="0" borderId="79" xfId="3" applyNumberFormat="1" applyFont="1" applyBorder="1" applyAlignment="1">
      <alignment horizontal="center" vertical="center" wrapText="1"/>
    </xf>
    <xf numFmtId="164" fontId="138" fillId="33" borderId="140" xfId="1" applyNumberFormat="1" applyFont="1" applyFill="1" applyBorder="1">
      <alignment vertical="center"/>
    </xf>
    <xf numFmtId="164" fontId="10" fillId="33" borderId="141" xfId="1" applyNumberFormat="1" applyFont="1" applyFill="1" applyBorder="1" applyAlignment="1">
      <alignment horizontal="right" vertical="center"/>
    </xf>
    <xf numFmtId="165" fontId="6" fillId="9" borderId="140" xfId="2" applyNumberFormat="1" applyFont="1" applyFill="1" applyBorder="1" applyAlignment="1" applyProtection="1">
      <alignment horizontal="left" vertical="center"/>
    </xf>
    <xf numFmtId="165" fontId="6" fillId="9" borderId="142" xfId="2" applyNumberFormat="1" applyFont="1" applyFill="1" applyBorder="1" applyAlignment="1" applyProtection="1">
      <alignment horizontal="left" vertical="center"/>
    </xf>
    <xf numFmtId="165" fontId="6" fillId="9" borderId="142" xfId="2" applyNumberFormat="1" applyFont="1" applyFill="1" applyBorder="1" applyAlignment="1" applyProtection="1">
      <alignment horizontal="left" vertical="center" indent="1"/>
    </xf>
    <xf numFmtId="165" fontId="6" fillId="9" borderId="141" xfId="2" applyNumberFormat="1" applyFont="1" applyFill="1" applyBorder="1" applyAlignment="1" applyProtection="1">
      <alignment horizontal="left" vertical="center" indent="1"/>
    </xf>
    <xf numFmtId="165" fontId="11" fillId="9" borderId="140" xfId="2" applyNumberFormat="1" applyFont="1" applyFill="1" applyBorder="1" applyAlignment="1" applyProtection="1">
      <alignment horizontal="left" vertical="center"/>
    </xf>
    <xf numFmtId="165" fontId="11" fillId="9" borderId="142" xfId="2" applyNumberFormat="1" applyFont="1" applyFill="1" applyBorder="1" applyAlignment="1" applyProtection="1">
      <alignment horizontal="left" vertical="center"/>
    </xf>
    <xf numFmtId="165" fontId="11" fillId="9" borderId="141" xfId="2" applyNumberFormat="1" applyFont="1" applyFill="1" applyBorder="1" applyAlignment="1" applyProtection="1">
      <alignment horizontal="left" vertical="center"/>
    </xf>
    <xf numFmtId="0" fontId="156" fillId="9" borderId="80" xfId="3" applyFont="1" applyFill="1" applyBorder="1" applyAlignment="1">
      <alignment horizontal="center" vertical="center" wrapText="1"/>
    </xf>
    <xf numFmtId="0" fontId="16" fillId="9" borderId="79" xfId="94" applyFont="1" applyFill="1" applyBorder="1" applyAlignment="1">
      <alignment horizontal="center" vertical="center"/>
    </xf>
    <xf numFmtId="0" fontId="16" fillId="9" borderId="79" xfId="94" applyFont="1" applyFill="1" applyBorder="1" applyAlignment="1">
      <alignment vertical="center"/>
    </xf>
    <xf numFmtId="0" fontId="21" fillId="9" borderId="79" xfId="3" applyFont="1" applyFill="1" applyBorder="1" applyAlignment="1">
      <alignment horizontal="center" vertical="center" wrapText="1"/>
    </xf>
    <xf numFmtId="3" fontId="21" fillId="9" borderId="79" xfId="3" applyNumberFormat="1" applyFont="1" applyFill="1" applyBorder="1" applyAlignment="1">
      <alignment horizontal="right" vertical="center" wrapText="1"/>
    </xf>
    <xf numFmtId="4" fontId="21" fillId="9" borderId="79" xfId="3" applyNumberFormat="1" applyFont="1" applyFill="1" applyBorder="1" applyAlignment="1">
      <alignment horizontal="right" vertical="center" wrapText="1"/>
    </xf>
    <xf numFmtId="4" fontId="16" fillId="9" borderId="6" xfId="7" applyNumberFormat="1" applyFont="1" applyFill="1" applyBorder="1" applyAlignment="1">
      <alignment vertical="center"/>
    </xf>
    <xf numFmtId="0" fontId="16" fillId="9" borderId="79" xfId="7" applyFont="1" applyFill="1" applyBorder="1" applyAlignment="1">
      <alignment horizontal="left" vertical="center" wrapText="1"/>
    </xf>
    <xf numFmtId="0" fontId="4" fillId="9" borderId="79" xfId="94" applyFont="1" applyFill="1" applyBorder="1" applyAlignment="1">
      <alignment horizontal="center" vertical="center"/>
    </xf>
    <xf numFmtId="0" fontId="16" fillId="9" borderId="79" xfId="7" applyFont="1" applyFill="1" applyBorder="1" applyAlignment="1">
      <alignment vertical="center" wrapText="1"/>
    </xf>
    <xf numFmtId="0" fontId="136" fillId="9" borderId="80" xfId="94" applyFont="1" applyFill="1" applyBorder="1" applyAlignment="1">
      <alignment horizontal="center" vertical="center"/>
    </xf>
    <xf numFmtId="0" fontId="136" fillId="9" borderId="80" xfId="7" applyFont="1" applyFill="1" applyBorder="1" applyAlignment="1">
      <alignment horizontal="center"/>
    </xf>
    <xf numFmtId="0" fontId="184" fillId="0" borderId="79" xfId="0" applyFont="1" applyBorder="1" applyAlignment="1">
      <alignment horizontal="center" vertical="center"/>
    </xf>
    <xf numFmtId="0" fontId="136" fillId="9" borderId="79" xfId="94" applyFont="1" applyFill="1" applyBorder="1" applyAlignment="1">
      <alignment horizontal="center" vertical="center"/>
    </xf>
    <xf numFmtId="0" fontId="184" fillId="0" borderId="79" xfId="0" applyFont="1" applyBorder="1" applyAlignment="1">
      <alignment horizontal="left" vertical="center"/>
    </xf>
    <xf numFmtId="0" fontId="136" fillId="9" borderId="79" xfId="7" applyFont="1" applyFill="1" applyBorder="1" applyAlignment="1">
      <alignment horizontal="left" vertical="center"/>
    </xf>
    <xf numFmtId="3" fontId="156" fillId="9" borderId="79" xfId="3" applyNumberFormat="1" applyFont="1" applyFill="1" applyBorder="1" applyAlignment="1">
      <alignment horizontal="right" vertical="center" wrapText="1"/>
    </xf>
    <xf numFmtId="0" fontId="184" fillId="0" borderId="79" xfId="0" applyFont="1" applyBorder="1" applyAlignment="1">
      <alignment horizontal="right" vertical="center"/>
    </xf>
    <xf numFmtId="0" fontId="30" fillId="9" borderId="79" xfId="7" applyFont="1" applyFill="1" applyBorder="1"/>
    <xf numFmtId="0" fontId="30" fillId="9" borderId="79" xfId="7" applyFont="1" applyFill="1" applyBorder="1" applyAlignment="1">
      <alignment horizontal="center" vertical="center" wrapText="1"/>
    </xf>
    <xf numFmtId="4" fontId="58" fillId="9" borderId="79" xfId="7" applyNumberFormat="1" applyFont="1" applyFill="1" applyBorder="1" applyAlignment="1">
      <alignment vertical="center"/>
    </xf>
    <xf numFmtId="0" fontId="138" fillId="9" borderId="47" xfId="7" applyFont="1" applyFill="1" applyBorder="1" applyAlignment="1">
      <alignment horizontal="center" vertical="center" wrapText="1"/>
    </xf>
    <xf numFmtId="0" fontId="15" fillId="9" borderId="6" xfId="7" applyFont="1" applyFill="1" applyBorder="1" applyAlignment="1">
      <alignment horizontal="center" vertical="center"/>
    </xf>
    <xf numFmtId="3" fontId="21" fillId="9" borderId="6" xfId="3" applyNumberFormat="1" applyFont="1" applyFill="1" applyBorder="1" applyAlignment="1">
      <alignment horizontal="right" vertical="center" wrapText="1"/>
    </xf>
    <xf numFmtId="0" fontId="15" fillId="9" borderId="13" xfId="7" applyFont="1" applyFill="1" applyBorder="1" applyAlignment="1">
      <alignment vertical="center"/>
    </xf>
    <xf numFmtId="4" fontId="48" fillId="9" borderId="143" xfId="7" applyNumberFormat="1" applyFont="1" applyFill="1" applyBorder="1" applyAlignment="1">
      <alignment vertical="center"/>
    </xf>
    <xf numFmtId="0" fontId="4" fillId="9" borderId="79" xfId="3" applyFont="1" applyFill="1" applyBorder="1"/>
    <xf numFmtId="0" fontId="21" fillId="9" borderId="79" xfId="3" applyFont="1" applyFill="1" applyBorder="1" applyAlignment="1">
      <alignment vertical="center" wrapText="1"/>
    </xf>
    <xf numFmtId="4" fontId="136" fillId="9" borderId="79" xfId="94" applyNumberFormat="1" applyFont="1" applyFill="1" applyBorder="1" applyAlignment="1">
      <alignment vertical="center"/>
    </xf>
    <xf numFmtId="4" fontId="16" fillId="9" borderId="79" xfId="7" applyNumberFormat="1" applyFont="1" applyFill="1" applyBorder="1" applyAlignment="1">
      <alignment vertical="center"/>
    </xf>
    <xf numFmtId="4" fontId="136" fillId="9" borderId="79" xfId="7" applyNumberFormat="1" applyFont="1" applyFill="1" applyBorder="1" applyAlignment="1">
      <alignment vertical="center"/>
    </xf>
    <xf numFmtId="0" fontId="4" fillId="9" borderId="79" xfId="94" applyFont="1" applyFill="1" applyBorder="1" applyAlignment="1">
      <alignment vertical="center"/>
    </xf>
    <xf numFmtId="0" fontId="4" fillId="9" borderId="79" xfId="7" applyFont="1" applyFill="1" applyBorder="1" applyAlignment="1">
      <alignment horizontal="left" vertical="center"/>
    </xf>
    <xf numFmtId="49" fontId="136" fillId="9" borderId="80" xfId="94" applyNumberFormat="1" applyFont="1" applyFill="1" applyBorder="1" applyAlignment="1">
      <alignment horizontal="center" vertical="center"/>
    </xf>
    <xf numFmtId="0" fontId="4" fillId="9" borderId="79" xfId="7" applyFont="1" applyFill="1" applyBorder="1" applyAlignment="1">
      <alignment horizontal="left"/>
    </xf>
    <xf numFmtId="0" fontId="157" fillId="9" borderId="79" xfId="3" applyFont="1" applyFill="1" applyBorder="1" applyAlignment="1">
      <alignment horizontal="left" vertical="center" wrapText="1"/>
    </xf>
    <xf numFmtId="49" fontId="136" fillId="9" borderId="80" xfId="3" applyNumberFormat="1" applyFont="1" applyFill="1" applyBorder="1" applyAlignment="1">
      <alignment horizontal="center" vertical="center"/>
    </xf>
    <xf numFmtId="0" fontId="4" fillId="9" borderId="79" xfId="4" applyFont="1" applyFill="1" applyBorder="1" applyAlignment="1">
      <alignment vertical="center"/>
    </xf>
    <xf numFmtId="0" fontId="4" fillId="9" borderId="79" xfId="4" applyFont="1" applyFill="1" applyBorder="1" applyAlignment="1">
      <alignment horizontal="left" vertical="center"/>
    </xf>
    <xf numFmtId="0" fontId="4" fillId="9" borderId="79" xfId="4" applyFont="1" applyFill="1" applyBorder="1" applyAlignment="1">
      <alignment horizontal="center" vertical="center"/>
    </xf>
    <xf numFmtId="4" fontId="16" fillId="9" borderId="109" xfId="7" applyNumberFormat="1" applyFont="1" applyFill="1" applyBorder="1" applyAlignment="1">
      <alignment vertical="center"/>
    </xf>
    <xf numFmtId="0" fontId="4" fillId="9" borderId="79" xfId="3" applyFont="1" applyFill="1" applyBorder="1" applyAlignment="1">
      <alignment vertical="center"/>
    </xf>
    <xf numFmtId="49" fontId="156" fillId="9" borderId="80" xfId="3" applyNumberFormat="1" applyFont="1" applyFill="1" applyBorder="1" applyAlignment="1">
      <alignment horizontal="center" vertical="center" wrapText="1"/>
    </xf>
    <xf numFmtId="0" fontId="21" fillId="9" borderId="79" xfId="3" applyFont="1" applyFill="1" applyBorder="1" applyAlignment="1">
      <alignment horizontal="left" vertical="center" wrapText="1"/>
    </xf>
    <xf numFmtId="0" fontId="136" fillId="9" borderId="80" xfId="3" applyFont="1" applyFill="1" applyBorder="1" applyAlignment="1">
      <alignment horizontal="center" vertical="center"/>
    </xf>
    <xf numFmtId="0" fontId="184" fillId="0" borderId="79" xfId="0" applyFont="1" applyBorder="1" applyAlignment="1">
      <alignment horizontal="center"/>
    </xf>
    <xf numFmtId="0" fontId="136" fillId="9" borderId="79" xfId="94" applyFont="1" applyFill="1" applyBorder="1" applyAlignment="1">
      <alignment vertical="center"/>
    </xf>
    <xf numFmtId="0" fontId="136" fillId="9" borderId="79" xfId="7" applyFont="1" applyFill="1" applyBorder="1" applyAlignment="1">
      <alignment horizontal="left"/>
    </xf>
    <xf numFmtId="4" fontId="73" fillId="9" borderId="79" xfId="7" applyNumberFormat="1" applyFont="1" applyFill="1" applyBorder="1" applyAlignment="1">
      <alignment vertical="center"/>
    </xf>
    <xf numFmtId="0" fontId="156" fillId="9" borderId="79" xfId="3" applyFont="1" applyFill="1" applyBorder="1" applyAlignment="1">
      <alignment horizontal="center" vertical="center" wrapText="1"/>
    </xf>
    <xf numFmtId="0" fontId="156" fillId="9" borderId="79" xfId="3" applyFont="1" applyFill="1" applyBorder="1" applyAlignment="1">
      <alignment horizontal="left" vertical="center" wrapText="1"/>
    </xf>
    <xf numFmtId="0" fontId="136" fillId="9" borderId="79" xfId="4" applyFont="1" applyFill="1" applyBorder="1" applyAlignment="1">
      <alignment vertical="center"/>
    </xf>
    <xf numFmtId="0" fontId="136" fillId="9" borderId="79" xfId="4" applyFont="1" applyFill="1" applyBorder="1" applyAlignment="1">
      <alignment horizontal="left" vertical="center"/>
    </xf>
    <xf numFmtId="0" fontId="136" fillId="9" borderId="79" xfId="4" applyFont="1" applyFill="1" applyBorder="1" applyAlignment="1">
      <alignment horizontal="center" vertical="center"/>
    </xf>
    <xf numFmtId="0" fontId="136" fillId="9" borderId="79" xfId="3" applyFont="1" applyFill="1" applyBorder="1" applyAlignment="1">
      <alignment vertical="center"/>
    </xf>
    <xf numFmtId="0" fontId="30" fillId="9" borderId="47" xfId="7" applyFont="1" applyFill="1" applyBorder="1" applyAlignment="1">
      <alignment vertical="center"/>
    </xf>
    <xf numFmtId="0" fontId="16" fillId="9" borderId="6" xfId="7" applyFont="1" applyFill="1" applyBorder="1" applyAlignment="1">
      <alignment vertical="center"/>
    </xf>
    <xf numFmtId="4" fontId="30" fillId="9" borderId="119" xfId="7" applyNumberFormat="1" applyFont="1" applyFill="1" applyBorder="1" applyAlignment="1">
      <alignment vertical="center"/>
    </xf>
    <xf numFmtId="0" fontId="15" fillId="9" borderId="16" xfId="7" applyFont="1" applyFill="1" applyBorder="1" applyAlignment="1">
      <alignment vertical="center"/>
    </xf>
    <xf numFmtId="4" fontId="58" fillId="9" borderId="119" xfId="7" applyNumberFormat="1" applyFont="1" applyFill="1" applyBorder="1" applyAlignment="1">
      <alignment vertical="center"/>
    </xf>
    <xf numFmtId="4" fontId="160" fillId="0" borderId="122" xfId="0" applyNumberFormat="1" applyFont="1" applyBorder="1" applyAlignment="1">
      <alignment horizontal="right" vertical="center" wrapText="1"/>
    </xf>
    <xf numFmtId="0" fontId="136" fillId="0" borderId="79" xfId="3" applyFont="1" applyBorder="1" applyAlignment="1">
      <alignment horizontal="center"/>
    </xf>
    <xf numFmtId="0" fontId="184" fillId="0" borderId="6" xfId="0" applyFont="1" applyBorder="1" applyAlignment="1">
      <alignment horizontal="center"/>
    </xf>
    <xf numFmtId="0" fontId="156" fillId="9" borderId="6" xfId="3" applyFont="1" applyFill="1" applyBorder="1" applyAlignment="1">
      <alignment horizontal="left" vertical="center" wrapText="1"/>
    </xf>
    <xf numFmtId="0" fontId="136" fillId="9" borderId="6" xfId="4" applyFont="1" applyFill="1" applyBorder="1" applyAlignment="1">
      <alignment vertical="center"/>
    </xf>
    <xf numFmtId="0" fontId="136" fillId="9" borderId="6" xfId="4" applyFont="1" applyFill="1" applyBorder="1" applyAlignment="1">
      <alignment horizontal="left" vertical="center"/>
    </xf>
    <xf numFmtId="0" fontId="136" fillId="9" borderId="6" xfId="4" applyFont="1" applyFill="1" applyBorder="1" applyAlignment="1">
      <alignment horizontal="center" vertical="center"/>
    </xf>
    <xf numFmtId="4" fontId="136" fillId="9" borderId="6" xfId="94" applyNumberFormat="1" applyFont="1" applyFill="1" applyBorder="1" applyAlignment="1">
      <alignment vertical="center"/>
    </xf>
    <xf numFmtId="3" fontId="70" fillId="9" borderId="6" xfId="7" applyNumberFormat="1" applyFont="1" applyFill="1" applyBorder="1" applyAlignment="1">
      <alignment horizontal="center" vertical="center"/>
    </xf>
    <xf numFmtId="4" fontId="70" fillId="9" borderId="6" xfId="94" applyNumberFormat="1" applyFont="1" applyFill="1" applyBorder="1" applyAlignment="1">
      <alignment vertical="center"/>
    </xf>
    <xf numFmtId="4" fontId="73" fillId="9" borderId="6" xfId="7" applyNumberFormat="1" applyFont="1" applyFill="1" applyBorder="1" applyAlignment="1">
      <alignment vertical="center"/>
    </xf>
    <xf numFmtId="4" fontId="136" fillId="0" borderId="79" xfId="3" applyNumberFormat="1" applyFont="1" applyBorder="1"/>
    <xf numFmtId="164" fontId="10" fillId="33" borderId="144" xfId="1" applyNumberFormat="1" applyFont="1" applyFill="1" applyBorder="1">
      <alignment vertical="center"/>
    </xf>
    <xf numFmtId="164" fontId="10" fillId="33" borderId="145" xfId="1" applyNumberFormat="1" applyFont="1" applyFill="1" applyBorder="1">
      <alignment vertical="center"/>
    </xf>
    <xf numFmtId="164" fontId="10" fillId="33" borderId="146" xfId="1" applyNumberFormat="1" applyFont="1" applyFill="1" applyBorder="1" applyAlignment="1">
      <alignment horizontal="right" vertical="center"/>
    </xf>
    <xf numFmtId="165" fontId="136" fillId="0" borderId="144" xfId="2" applyNumberFormat="1" applyFont="1" applyBorder="1" applyAlignment="1" applyProtection="1">
      <alignment horizontal="left" vertical="center"/>
    </xf>
    <xf numFmtId="4" fontId="136" fillId="0" borderId="145" xfId="2" applyNumberFormat="1" applyFont="1" applyBorder="1" applyAlignment="1" applyProtection="1">
      <alignment horizontal="left" vertical="center"/>
    </xf>
    <xf numFmtId="4" fontId="6" fillId="0" borderId="145" xfId="2" applyNumberFormat="1" applyFont="1" applyBorder="1" applyAlignment="1" applyProtection="1">
      <alignment horizontal="left" vertical="center" indent="1"/>
    </xf>
    <xf numFmtId="165" fontId="136" fillId="0" borderId="146" xfId="2" applyNumberFormat="1" applyFont="1" applyBorder="1" applyAlignment="1" applyProtection="1">
      <alignment horizontal="left" vertical="center" indent="1"/>
    </xf>
    <xf numFmtId="165" fontId="138" fillId="0" borderId="144" xfId="2" applyNumberFormat="1" applyFont="1" applyBorder="1" applyAlignment="1" applyProtection="1">
      <alignment horizontal="left" vertical="center"/>
    </xf>
    <xf numFmtId="4" fontId="138" fillId="0" borderId="145" xfId="2" applyNumberFormat="1" applyFont="1" applyBorder="1" applyAlignment="1" applyProtection="1">
      <alignment horizontal="left" vertical="center"/>
    </xf>
    <xf numFmtId="4" fontId="10" fillId="0" borderId="145" xfId="2" applyNumberFormat="1" applyFont="1" applyBorder="1" applyAlignment="1" applyProtection="1">
      <alignment horizontal="left" vertical="center"/>
    </xf>
    <xf numFmtId="165" fontId="144" fillId="0" borderId="146" xfId="2" applyNumberFormat="1" applyFont="1" applyBorder="1" applyAlignment="1" applyProtection="1">
      <alignment horizontal="left" vertical="center"/>
    </xf>
    <xf numFmtId="0" fontId="136" fillId="0" borderId="147" xfId="3" applyFont="1" applyBorder="1" applyAlignment="1">
      <alignment horizontal="center" vertical="center"/>
    </xf>
    <xf numFmtId="4" fontId="136" fillId="0" borderId="147" xfId="3" applyNumberFormat="1" applyFont="1" applyBorder="1" applyAlignment="1">
      <alignment horizontal="center" vertical="center" wrapText="1"/>
    </xf>
    <xf numFmtId="4" fontId="18" fillId="0" borderId="147" xfId="3" applyNumberFormat="1" applyFont="1" applyBorder="1" applyAlignment="1">
      <alignment horizontal="center" vertical="center" wrapText="1"/>
    </xf>
    <xf numFmtId="0" fontId="162" fillId="0" borderId="147" xfId="3" applyFont="1" applyBorder="1" applyAlignment="1">
      <alignment horizontal="center" vertical="center"/>
    </xf>
    <xf numFmtId="0" fontId="143" fillId="0" borderId="147" xfId="3" applyFont="1" applyBorder="1" applyAlignment="1">
      <alignment horizontal="center" vertical="center" wrapText="1"/>
    </xf>
    <xf numFmtId="49" fontId="160" fillId="0" borderId="147" xfId="5" applyNumberFormat="1" applyFont="1" applyBorder="1"/>
    <xf numFmtId="0" fontId="160" fillId="0" borderId="147" xfId="5" applyFont="1" applyBorder="1"/>
    <xf numFmtId="4" fontId="136" fillId="0" borderId="147" xfId="3" applyNumberFormat="1" applyFont="1" applyBorder="1" applyAlignment="1">
      <alignment horizontal="center" vertical="center"/>
    </xf>
    <xf numFmtId="4" fontId="18" fillId="0" borderId="147" xfId="3" applyNumberFormat="1" applyFont="1" applyBorder="1" applyAlignment="1">
      <alignment horizontal="center" vertical="center"/>
    </xf>
    <xf numFmtId="0" fontId="58" fillId="0" borderId="147" xfId="3" applyFont="1" applyBorder="1" applyAlignment="1">
      <alignment horizontal="center" vertical="center"/>
    </xf>
    <xf numFmtId="0" fontId="143" fillId="0" borderId="147" xfId="3" applyFont="1" applyBorder="1" applyAlignment="1">
      <alignment horizontal="center" vertical="center"/>
    </xf>
    <xf numFmtId="0" fontId="136" fillId="30" borderId="147" xfId="3" applyFont="1" applyFill="1" applyBorder="1" applyAlignment="1">
      <alignment horizontal="center" vertical="center"/>
    </xf>
    <xf numFmtId="4" fontId="138" fillId="30" borderId="147" xfId="3" applyNumberFormat="1" applyFont="1" applyFill="1" applyBorder="1" applyAlignment="1">
      <alignment horizontal="right" vertical="center"/>
    </xf>
    <xf numFmtId="4" fontId="8" fillId="30" borderId="148" xfId="3" applyNumberFormat="1" applyFont="1" applyFill="1" applyBorder="1" applyAlignment="1">
      <alignment horizontal="center" vertical="center"/>
    </xf>
    <xf numFmtId="0" fontId="72" fillId="30" borderId="147" xfId="3" applyFont="1" applyFill="1" applyBorder="1" applyAlignment="1">
      <alignment horizontal="center" vertical="center"/>
    </xf>
    <xf numFmtId="4" fontId="164" fillId="30" borderId="147" xfId="3" applyNumberFormat="1" applyFont="1" applyFill="1" applyBorder="1" applyAlignment="1">
      <alignment horizontal="right" vertical="center"/>
    </xf>
    <xf numFmtId="0" fontId="143" fillId="30" borderId="147" xfId="3" applyFont="1" applyFill="1" applyBorder="1" applyAlignment="1">
      <alignment horizontal="center" vertical="center"/>
    </xf>
    <xf numFmtId="49" fontId="165" fillId="30" borderId="147" xfId="5" applyNumberFormat="1" applyFont="1" applyFill="1" applyBorder="1"/>
    <xf numFmtId="0" fontId="166" fillId="30" borderId="147" xfId="3" applyFont="1" applyFill="1" applyBorder="1" applyAlignment="1">
      <alignment horizontal="left" vertical="center" wrapText="1"/>
    </xf>
    <xf numFmtId="0" fontId="138" fillId="30" borderId="147" xfId="3" applyFont="1" applyFill="1" applyBorder="1" applyAlignment="1">
      <alignment horizontal="right" vertical="center"/>
    </xf>
    <xf numFmtId="4" fontId="8" fillId="30" borderId="148" xfId="3" applyNumberFormat="1" applyFont="1" applyFill="1" applyBorder="1" applyAlignment="1">
      <alignment horizontal="right" vertical="center"/>
    </xf>
    <xf numFmtId="0" fontId="72" fillId="30" borderId="147" xfId="3" applyFont="1" applyFill="1" applyBorder="1" applyAlignment="1">
      <alignment horizontal="right" vertical="center"/>
    </xf>
    <xf numFmtId="4" fontId="164" fillId="30" borderId="147" xfId="3" applyNumberFormat="1" applyFont="1" applyFill="1" applyBorder="1" applyAlignment="1">
      <alignment horizontal="right" vertical="center" wrapText="1"/>
    </xf>
    <xf numFmtId="0" fontId="21" fillId="0" borderId="147" xfId="3" applyFont="1" applyBorder="1" applyAlignment="1">
      <alignment horizontal="left" vertical="center" wrapText="1"/>
    </xf>
    <xf numFmtId="0" fontId="21" fillId="0" borderId="147" xfId="3" applyFont="1" applyBorder="1" applyAlignment="1">
      <alignment vertical="center" wrapText="1"/>
    </xf>
    <xf numFmtId="0" fontId="136" fillId="0" borderId="147" xfId="3" applyFont="1" applyBorder="1" applyAlignment="1">
      <alignment horizontal="right" vertical="center"/>
    </xf>
    <xf numFmtId="1" fontId="5" fillId="0" borderId="147" xfId="3" applyNumberFormat="1" applyFont="1" applyBorder="1" applyAlignment="1">
      <alignment horizontal="right" vertical="center"/>
    </xf>
    <xf numFmtId="4" fontId="5" fillId="0" borderId="147" xfId="3" applyNumberFormat="1" applyFont="1" applyBorder="1" applyAlignment="1">
      <alignment horizontal="right" vertical="center"/>
    </xf>
    <xf numFmtId="4" fontId="143" fillId="0" borderId="148" xfId="3" applyNumberFormat="1" applyFont="1" applyBorder="1" applyAlignment="1">
      <alignment horizontal="right" vertical="center"/>
    </xf>
    <xf numFmtId="3" fontId="67" fillId="0" borderId="147" xfId="3" applyNumberFormat="1" applyFont="1" applyBorder="1"/>
    <xf numFmtId="4" fontId="62" fillId="0" borderId="147" xfId="3" applyNumberFormat="1" applyFont="1" applyBorder="1"/>
    <xf numFmtId="0" fontId="156" fillId="0" borderId="147" xfId="3" applyFont="1" applyBorder="1" applyAlignment="1">
      <alignment horizontal="left" wrapText="1"/>
    </xf>
    <xf numFmtId="0" fontId="160" fillId="0" borderId="147" xfId="3" applyFont="1" applyBorder="1" applyAlignment="1">
      <alignment horizontal="left" vertical="center" wrapText="1"/>
    </xf>
    <xf numFmtId="4" fontId="136" fillId="0" borderId="147" xfId="3" applyNumberFormat="1" applyFont="1" applyBorder="1" applyAlignment="1">
      <alignment horizontal="right" vertical="center"/>
    </xf>
    <xf numFmtId="0" fontId="136" fillId="0" borderId="147" xfId="3" applyFont="1" applyBorder="1"/>
    <xf numFmtId="0" fontId="156" fillId="0" borderId="147" xfId="3" applyFont="1" applyBorder="1" applyAlignment="1">
      <alignment horizontal="left" vertical="center" wrapText="1"/>
    </xf>
    <xf numFmtId="3" fontId="156" fillId="0" borderId="147" xfId="3" applyNumberFormat="1" applyFont="1" applyBorder="1" applyAlignment="1">
      <alignment horizontal="right" vertical="center" wrapText="1"/>
    </xf>
    <xf numFmtId="0" fontId="184" fillId="0" borderId="147" xfId="0" applyFont="1" applyBorder="1"/>
    <xf numFmtId="49" fontId="156" fillId="0" borderId="147" xfId="5" applyNumberFormat="1" applyFont="1" applyBorder="1"/>
    <xf numFmtId="1" fontId="58" fillId="0" borderId="147" xfId="3" applyNumberFormat="1" applyFont="1" applyBorder="1" applyAlignment="1">
      <alignment horizontal="right" vertical="center"/>
    </xf>
    <xf numFmtId="4" fontId="143" fillId="0" borderId="147" xfId="3" applyNumberFormat="1" applyFont="1" applyBorder="1" applyAlignment="1">
      <alignment horizontal="right" vertical="center" wrapText="1"/>
    </xf>
    <xf numFmtId="0" fontId="14" fillId="0" borderId="147" xfId="3" applyFont="1" applyBorder="1"/>
    <xf numFmtId="0" fontId="143" fillId="5" borderId="147" xfId="3" applyFont="1" applyFill="1" applyBorder="1" applyAlignment="1">
      <alignment horizontal="center" vertical="center"/>
    </xf>
    <xf numFmtId="4" fontId="136" fillId="30" borderId="147" xfId="3" applyNumberFormat="1" applyFont="1" applyFill="1" applyBorder="1" applyAlignment="1">
      <alignment horizontal="center" vertical="center"/>
    </xf>
    <xf numFmtId="0" fontId="58" fillId="30" borderId="147" xfId="3" applyFont="1" applyFill="1" applyBorder="1" applyAlignment="1">
      <alignment horizontal="center" vertical="center"/>
    </xf>
    <xf numFmtId="0" fontId="165" fillId="30" borderId="147" xfId="5" applyFont="1" applyFill="1" applyBorder="1"/>
    <xf numFmtId="4" fontId="136" fillId="30" borderId="147" xfId="3" applyNumberFormat="1" applyFont="1" applyFill="1" applyBorder="1" applyAlignment="1">
      <alignment horizontal="right" vertical="center"/>
    </xf>
    <xf numFmtId="0" fontId="58" fillId="30" borderId="147" xfId="3" applyFont="1" applyFill="1" applyBorder="1" applyAlignment="1">
      <alignment horizontal="right" vertical="center"/>
    </xf>
    <xf numFmtId="0" fontId="143" fillId="30" borderId="147" xfId="3" applyFont="1" applyFill="1" applyBorder="1" applyAlignment="1">
      <alignment horizontal="right" vertical="center"/>
    </xf>
    <xf numFmtId="4" fontId="156" fillId="0" borderId="147" xfId="3" applyNumberFormat="1" applyFont="1" applyBorder="1" applyAlignment="1">
      <alignment horizontal="right" vertical="center" wrapText="1"/>
    </xf>
    <xf numFmtId="0" fontId="0" fillId="0" borderId="147" xfId="0" applyBorder="1"/>
    <xf numFmtId="1" fontId="62" fillId="9" borderId="147" xfId="3" applyNumberFormat="1" applyFont="1" applyFill="1" applyBorder="1"/>
    <xf numFmtId="4" fontId="143" fillId="9" borderId="147" xfId="3" applyNumberFormat="1" applyFont="1" applyFill="1" applyBorder="1"/>
    <xf numFmtId="4" fontId="143" fillId="9" borderId="147" xfId="3" applyNumberFormat="1" applyFont="1" applyFill="1" applyBorder="1" applyAlignment="1">
      <alignment horizontal="right" vertical="center"/>
    </xf>
    <xf numFmtId="3" fontId="158" fillId="9" borderId="147" xfId="3" applyNumberFormat="1" applyFont="1" applyFill="1" applyBorder="1" applyAlignment="1">
      <alignment horizontal="right" vertical="center" wrapText="1"/>
    </xf>
    <xf numFmtId="4" fontId="158" fillId="9" borderId="147" xfId="3" applyNumberFormat="1" applyFont="1" applyFill="1" applyBorder="1" applyAlignment="1">
      <alignment horizontal="right" vertical="center" wrapText="1"/>
    </xf>
    <xf numFmtId="0" fontId="156" fillId="0" borderId="147" xfId="3" applyFont="1" applyBorder="1" applyAlignment="1">
      <alignment vertical="center" wrapText="1"/>
    </xf>
    <xf numFmtId="1" fontId="62" fillId="0" borderId="147" xfId="3" applyNumberFormat="1" applyFont="1" applyBorder="1"/>
    <xf numFmtId="4" fontId="143" fillId="0" borderId="147" xfId="3" applyNumberFormat="1" applyFont="1" applyBorder="1"/>
    <xf numFmtId="4" fontId="143" fillId="0" borderId="147" xfId="3" applyNumberFormat="1" applyFont="1" applyBorder="1" applyAlignment="1">
      <alignment horizontal="right" vertical="center"/>
    </xf>
    <xf numFmtId="0" fontId="136" fillId="0" borderId="147" xfId="3" applyFont="1" applyBorder="1" applyAlignment="1">
      <alignment horizontal="left" wrapText="1"/>
    </xf>
    <xf numFmtId="2" fontId="136" fillId="0" borderId="147" xfId="3" applyNumberFormat="1" applyFont="1" applyBorder="1" applyAlignment="1">
      <alignment wrapText="1"/>
    </xf>
    <xf numFmtId="0" fontId="21" fillId="0" borderId="147" xfId="3" applyFont="1" applyBorder="1" applyAlignment="1">
      <alignment vertical="top" wrapText="1"/>
    </xf>
    <xf numFmtId="0" fontId="137" fillId="9" borderId="147" xfId="3" applyFont="1" applyFill="1" applyBorder="1"/>
    <xf numFmtId="0" fontId="136" fillId="9" borderId="147" xfId="3" applyFont="1" applyFill="1" applyBorder="1"/>
    <xf numFmtId="0" fontId="62" fillId="9" borderId="147" xfId="3" applyFont="1" applyFill="1" applyBorder="1" applyAlignment="1">
      <alignment horizontal="right" vertical="center"/>
    </xf>
    <xf numFmtId="0" fontId="62" fillId="0" borderId="147" xfId="3" applyFont="1" applyBorder="1" applyAlignment="1">
      <alignment horizontal="right" vertical="center"/>
    </xf>
    <xf numFmtId="0" fontId="58" fillId="9" borderId="147" xfId="3" applyFont="1" applyFill="1" applyBorder="1" applyAlignment="1">
      <alignment horizontal="right" vertical="center"/>
    </xf>
    <xf numFmtId="0" fontId="136" fillId="0" borderId="147" xfId="3" applyFont="1" applyBorder="1" applyAlignment="1">
      <alignment horizontal="left"/>
    </xf>
    <xf numFmtId="0" fontId="143" fillId="9" borderId="147" xfId="3" applyFont="1" applyFill="1" applyBorder="1" applyAlignment="1">
      <alignment horizontal="right" vertical="center"/>
    </xf>
    <xf numFmtId="1" fontId="136" fillId="0" borderId="147" xfId="3" applyNumberFormat="1" applyFont="1" applyBorder="1" applyAlignment="1">
      <alignment horizontal="left"/>
    </xf>
    <xf numFmtId="49" fontId="163" fillId="30" borderId="147" xfId="5" applyNumberFormat="1" applyFont="1" applyFill="1" applyBorder="1"/>
    <xf numFmtId="0" fontId="157" fillId="30" borderId="147" xfId="5" applyFont="1" applyFill="1" applyBorder="1"/>
    <xf numFmtId="0" fontId="136" fillId="30" borderId="147" xfId="3" applyFont="1" applyFill="1" applyBorder="1" applyAlignment="1">
      <alignment horizontal="right" vertical="center"/>
    </xf>
    <xf numFmtId="4" fontId="127" fillId="30" borderId="147" xfId="3" applyNumberFormat="1" applyFont="1" applyFill="1" applyBorder="1" applyAlignment="1">
      <alignment horizontal="right" vertical="center"/>
    </xf>
    <xf numFmtId="0" fontId="58" fillId="0" borderId="147" xfId="3" applyFont="1" applyBorder="1" applyAlignment="1">
      <alignment horizontal="right" vertical="center"/>
    </xf>
    <xf numFmtId="0" fontId="156" fillId="0" borderId="149" xfId="3" applyFont="1" applyBorder="1" applyAlignment="1">
      <alignment vertical="center" wrapText="1"/>
    </xf>
    <xf numFmtId="0" fontId="86" fillId="30" borderId="147" xfId="3" applyFont="1" applyFill="1" applyBorder="1"/>
    <xf numFmtId="49" fontId="1" fillId="40" borderId="147" xfId="100" applyNumberFormat="1" applyBorder="1"/>
    <xf numFmtId="0" fontId="1" fillId="40" borderId="147" xfId="100" applyBorder="1" applyAlignment="1">
      <alignment horizontal="right" vertical="center"/>
    </xf>
    <xf numFmtId="4" fontId="1" fillId="40" borderId="147" xfId="100" applyNumberFormat="1" applyBorder="1" applyAlignment="1">
      <alignment horizontal="right" vertical="center"/>
    </xf>
    <xf numFmtId="4" fontId="86" fillId="30" borderId="147" xfId="3" applyNumberFormat="1" applyFont="1" applyFill="1" applyBorder="1" applyAlignment="1">
      <alignment horizontal="right" vertical="center"/>
    </xf>
    <xf numFmtId="0" fontId="164" fillId="30" borderId="147" xfId="3" applyFont="1" applyFill="1" applyBorder="1" applyAlignment="1">
      <alignment horizontal="right" vertical="center"/>
    </xf>
    <xf numFmtId="0" fontId="21" fillId="0" borderId="149" xfId="3" applyFont="1" applyBorder="1" applyAlignment="1">
      <alignment horizontal="left" vertical="center" wrapText="1"/>
    </xf>
    <xf numFmtId="3" fontId="58" fillId="0" borderId="147" xfId="3" applyNumberFormat="1" applyFont="1" applyBorder="1" applyAlignment="1">
      <alignment horizontal="right" vertical="center" wrapText="1"/>
    </xf>
    <xf numFmtId="0" fontId="156" fillId="0" borderId="149" xfId="3" applyFont="1" applyBorder="1" applyAlignment="1">
      <alignment horizontal="left" vertical="center" wrapText="1"/>
    </xf>
    <xf numFmtId="3" fontId="58" fillId="0" borderId="147" xfId="3" applyNumberFormat="1" applyFont="1" applyBorder="1" applyAlignment="1">
      <alignment horizontal="right" vertical="center"/>
    </xf>
    <xf numFmtId="0" fontId="162" fillId="0" borderId="147" xfId="3" applyFont="1" applyBorder="1"/>
    <xf numFmtId="4" fontId="4" fillId="0" borderId="147" xfId="3" applyNumberFormat="1" applyFont="1" applyBorder="1" applyAlignment="1">
      <alignment horizontal="right" vertical="center"/>
    </xf>
    <xf numFmtId="49" fontId="157" fillId="0" borderId="147" xfId="5" applyNumberFormat="1" applyFont="1" applyBorder="1"/>
    <xf numFmtId="49" fontId="157" fillId="0" borderId="149" xfId="5" applyNumberFormat="1" applyFont="1" applyBorder="1"/>
    <xf numFmtId="4" fontId="127" fillId="0" borderId="147" xfId="3" applyNumberFormat="1" applyFont="1" applyBorder="1" applyAlignment="1">
      <alignment horizontal="right" vertical="center"/>
    </xf>
    <xf numFmtId="0" fontId="138" fillId="30" borderId="147" xfId="3" applyFont="1" applyFill="1" applyBorder="1"/>
    <xf numFmtId="164" fontId="32" fillId="3" borderId="144" xfId="101" applyNumberFormat="1" applyFont="1" applyFill="1" applyBorder="1">
      <alignment vertical="center"/>
    </xf>
    <xf numFmtId="164" fontId="32" fillId="3" borderId="146" xfId="101" applyNumberFormat="1" applyFont="1" applyFill="1" applyBorder="1" applyAlignment="1">
      <alignment horizontal="right" vertical="center"/>
    </xf>
    <xf numFmtId="165" fontId="6" fillId="0" borderId="144" xfId="102" applyNumberFormat="1" applyFont="1" applyBorder="1" applyAlignment="1" applyProtection="1">
      <alignment horizontal="left" vertical="center"/>
    </xf>
    <xf numFmtId="165" fontId="6" fillId="0" borderId="145" xfId="102" applyNumberFormat="1" applyFont="1" applyBorder="1" applyAlignment="1" applyProtection="1">
      <alignment horizontal="left" vertical="center"/>
    </xf>
    <xf numFmtId="165" fontId="6" fillId="0" borderId="145" xfId="102" applyNumberFormat="1" applyFont="1" applyBorder="1" applyAlignment="1" applyProtection="1">
      <alignment horizontal="left" vertical="center" indent="1"/>
    </xf>
    <xf numFmtId="165" fontId="6" fillId="0" borderId="146" xfId="102" applyNumberFormat="1" applyFont="1" applyBorder="1" applyAlignment="1" applyProtection="1">
      <alignment horizontal="left" vertical="center" indent="1"/>
    </xf>
    <xf numFmtId="0" fontId="43" fillId="0" borderId="0" xfId="82" applyFont="1" applyAlignment="1">
      <alignment horizontal="center"/>
    </xf>
    <xf numFmtId="0" fontId="15" fillId="0" borderId="0" xfId="82" applyFont="1" applyAlignment="1">
      <alignment horizontal="center"/>
    </xf>
    <xf numFmtId="0" fontId="15" fillId="0" borderId="0" xfId="82" applyFont="1"/>
    <xf numFmtId="0" fontId="7" fillId="0" borderId="0" xfId="82"/>
    <xf numFmtId="4" fontId="7" fillId="0" borderId="0" xfId="82" applyNumberFormat="1" applyAlignment="1">
      <alignment horizontal="center" vertical="center" wrapText="1"/>
    </xf>
    <xf numFmtId="4" fontId="7" fillId="0" borderId="0" xfId="82" applyNumberFormat="1"/>
    <xf numFmtId="4" fontId="15" fillId="0" borderId="0" xfId="82" applyNumberFormat="1" applyFont="1"/>
    <xf numFmtId="165" fontId="11" fillId="0" borderId="144" xfId="102" applyNumberFormat="1" applyFont="1" applyBorder="1" applyAlignment="1" applyProtection="1">
      <alignment horizontal="left" vertical="center"/>
    </xf>
    <xf numFmtId="165" fontId="11" fillId="0" borderId="145" xfId="102" applyNumberFormat="1" applyFont="1" applyBorder="1" applyAlignment="1" applyProtection="1">
      <alignment horizontal="left" vertical="center"/>
    </xf>
    <xf numFmtId="165" fontId="11" fillId="0" borderId="146" xfId="102" applyNumberFormat="1" applyFont="1" applyBorder="1" applyAlignment="1" applyProtection="1">
      <alignment horizontal="left" vertical="center"/>
    </xf>
    <xf numFmtId="0" fontId="51" fillId="0" borderId="0" xfId="82" applyFont="1"/>
    <xf numFmtId="0" fontId="49" fillId="0" borderId="0" xfId="82" applyFont="1"/>
    <xf numFmtId="0" fontId="26" fillId="0" borderId="0" xfId="82" applyFont="1" applyAlignment="1">
      <alignment vertical="center"/>
    </xf>
    <xf numFmtId="0" fontId="15" fillId="0" borderId="139" xfId="82" applyFont="1" applyBorder="1" applyAlignment="1">
      <alignment horizontal="center" wrapText="1"/>
    </xf>
    <xf numFmtId="0" fontId="15" fillId="0" borderId="0" xfId="103" applyFont="1" applyAlignment="1">
      <alignment horizontal="center" vertical="center" wrapText="1"/>
    </xf>
    <xf numFmtId="0" fontId="38" fillId="0" borderId="11" xfId="82" applyFont="1" applyBorder="1" applyAlignment="1">
      <alignment horizontal="center" vertical="center" wrapText="1"/>
    </xf>
    <xf numFmtId="0" fontId="34" fillId="0" borderId="0" xfId="82" applyFont="1"/>
    <xf numFmtId="0" fontId="38" fillId="0" borderId="159" xfId="82" applyFont="1" applyBorder="1" applyAlignment="1">
      <alignment horizontal="center" vertical="center" wrapText="1"/>
    </xf>
    <xf numFmtId="0" fontId="38" fillId="0" borderId="78" xfId="82" applyFont="1" applyBorder="1" applyAlignment="1">
      <alignment horizontal="center" vertical="center" wrapText="1"/>
    </xf>
    <xf numFmtId="0" fontId="39" fillId="0" borderId="19" xfId="82" applyFont="1" applyBorder="1" applyAlignment="1">
      <alignment horizontal="center" vertical="center" wrapText="1"/>
    </xf>
    <xf numFmtId="0" fontId="39" fillId="0" borderId="78" xfId="82" applyFont="1" applyBorder="1" applyAlignment="1">
      <alignment horizontal="center" vertical="center" wrapText="1"/>
    </xf>
    <xf numFmtId="0" fontId="39" fillId="0" borderId="106" xfId="82" applyFont="1" applyBorder="1" applyAlignment="1">
      <alignment horizontal="center" vertical="center" wrapText="1"/>
    </xf>
    <xf numFmtId="0" fontId="39" fillId="0" borderId="0" xfId="82" applyFont="1" applyAlignment="1">
      <alignment horizontal="center" vertical="center" wrapText="1"/>
    </xf>
    <xf numFmtId="0" fontId="39" fillId="0" borderId="147" xfId="82" applyFont="1" applyBorder="1" applyAlignment="1">
      <alignment horizontal="center" vertical="center" wrapText="1"/>
    </xf>
    <xf numFmtId="0" fontId="34" fillId="0" borderId="0" xfId="82" applyFont="1" applyAlignment="1">
      <alignment horizontal="center"/>
    </xf>
    <xf numFmtId="0" fontId="52" fillId="0" borderId="45" xfId="82" applyFont="1" applyBorder="1" applyAlignment="1">
      <alignment vertical="center"/>
    </xf>
    <xf numFmtId="0" fontId="15" fillId="0" borderId="65" xfId="82" applyFont="1" applyBorder="1" applyAlignment="1">
      <alignment vertical="center" wrapText="1"/>
    </xf>
    <xf numFmtId="0" fontId="48" fillId="0" borderId="147" xfId="82" applyFont="1" applyBorder="1" applyAlignment="1">
      <alignment vertical="center"/>
    </xf>
    <xf numFmtId="0" fontId="16" fillId="0" borderId="147" xfId="82" applyFont="1" applyBorder="1" applyAlignment="1">
      <alignment vertical="center"/>
    </xf>
    <xf numFmtId="0" fontId="42" fillId="9" borderId="147" xfId="81" applyFont="1" applyFill="1" applyBorder="1" applyAlignment="1">
      <alignment horizontal="center" vertical="center"/>
    </xf>
    <xf numFmtId="0" fontId="42" fillId="9" borderId="147" xfId="81" applyFont="1" applyFill="1" applyBorder="1" applyAlignment="1">
      <alignment vertical="center"/>
    </xf>
    <xf numFmtId="2" fontId="15" fillId="9" borderId="147" xfId="81" applyNumberFormat="1" applyFont="1" applyFill="1" applyBorder="1" applyAlignment="1">
      <alignment vertical="center"/>
    </xf>
    <xf numFmtId="4" fontId="15" fillId="9" borderId="147" xfId="81" applyNumberFormat="1" applyFont="1" applyFill="1" applyBorder="1" applyAlignment="1">
      <alignment vertical="center"/>
    </xf>
    <xf numFmtId="0" fontId="185" fillId="0" borderId="160" xfId="82" applyFont="1" applyBorder="1" applyAlignment="1">
      <alignment horizontal="center" vertical="center"/>
    </xf>
    <xf numFmtId="4" fontId="52" fillId="0" borderId="0" xfId="104" applyNumberFormat="1" applyFont="1" applyAlignment="1">
      <alignment horizontal="center" vertical="center"/>
    </xf>
    <xf numFmtId="0" fontId="92" fillId="0" borderId="80" xfId="82" applyFont="1" applyBorder="1" applyAlignment="1">
      <alignment vertical="center" wrapText="1"/>
    </xf>
    <xf numFmtId="0" fontId="92" fillId="0" borderId="149" xfId="82" applyFont="1" applyBorder="1" applyAlignment="1">
      <alignment vertical="center" wrapText="1"/>
    </xf>
    <xf numFmtId="0" fontId="15" fillId="9" borderId="147" xfId="81" applyFont="1" applyFill="1" applyBorder="1" applyAlignment="1">
      <alignment vertical="center"/>
    </xf>
    <xf numFmtId="0" fontId="30" fillId="0" borderId="147" xfId="82" applyFont="1" applyBorder="1" applyAlignment="1">
      <alignment vertical="center"/>
    </xf>
    <xf numFmtId="0" fontId="58" fillId="0" borderId="147" xfId="105" applyFont="1" applyBorder="1" applyAlignment="1">
      <alignment vertical="center"/>
    </xf>
    <xf numFmtId="0" fontId="185" fillId="0" borderId="102" xfId="82" applyFont="1" applyBorder="1" applyAlignment="1">
      <alignment horizontal="center" vertical="center"/>
    </xf>
    <xf numFmtId="4" fontId="48" fillId="0" borderId="0" xfId="82" applyNumberFormat="1" applyFont="1" applyAlignment="1">
      <alignment horizontal="right" vertical="center"/>
    </xf>
    <xf numFmtId="0" fontId="60" fillId="0" borderId="147" xfId="106" applyFont="1" applyBorder="1" applyAlignment="1">
      <alignment horizontal="left" vertical="top" wrapText="1"/>
    </xf>
    <xf numFmtId="0" fontId="60" fillId="0" borderId="149" xfId="106" applyFont="1" applyBorder="1" applyAlignment="1">
      <alignment horizontal="left" vertical="top" wrapText="1"/>
    </xf>
    <xf numFmtId="0" fontId="58" fillId="0" borderId="6" xfId="105" applyFont="1" applyBorder="1" applyAlignment="1">
      <alignment vertical="center"/>
    </xf>
    <xf numFmtId="4" fontId="60" fillId="0" borderId="0" xfId="82" applyNumberFormat="1" applyFont="1" applyAlignment="1">
      <alignment horizontal="center"/>
    </xf>
    <xf numFmtId="0" fontId="60" fillId="0" borderId="149" xfId="82" applyFont="1" applyBorder="1"/>
    <xf numFmtId="167" fontId="7" fillId="0" borderId="0" xfId="82" applyNumberFormat="1"/>
    <xf numFmtId="0" fontId="58" fillId="0" borderId="12" xfId="105" applyFont="1" applyBorder="1" applyAlignment="1">
      <alignment vertical="center"/>
    </xf>
    <xf numFmtId="0" fontId="186" fillId="0" borderId="106" xfId="82" applyFont="1" applyBorder="1" applyAlignment="1">
      <alignment horizontal="center" vertical="center"/>
    </xf>
    <xf numFmtId="0" fontId="60" fillId="0" borderId="147" xfId="82" applyFont="1" applyBorder="1" applyAlignment="1">
      <alignment horizontal="center"/>
    </xf>
    <xf numFmtId="0" fontId="130" fillId="0" borderId="149" xfId="82" applyFont="1" applyBorder="1"/>
    <xf numFmtId="0" fontId="186" fillId="0" borderId="102" xfId="82" applyFont="1" applyBorder="1" applyAlignment="1">
      <alignment horizontal="center" vertical="center"/>
    </xf>
    <xf numFmtId="0" fontId="58" fillId="0" borderId="147" xfId="82" applyFont="1" applyBorder="1" applyAlignment="1">
      <alignment vertical="center"/>
    </xf>
    <xf numFmtId="0" fontId="129" fillId="0" borderId="80" xfId="82" applyFont="1" applyBorder="1" applyAlignment="1">
      <alignment vertical="center" wrapText="1"/>
    </xf>
    <xf numFmtId="0" fontId="129" fillId="0" borderId="149" xfId="82" applyFont="1" applyBorder="1" applyAlignment="1">
      <alignment vertical="center" wrapText="1"/>
    </xf>
    <xf numFmtId="0" fontId="15" fillId="0" borderId="92" xfId="82" applyFont="1" applyBorder="1"/>
    <xf numFmtId="0" fontId="15" fillId="0" borderId="102" xfId="82" applyFont="1" applyBorder="1"/>
    <xf numFmtId="0" fontId="30" fillId="0" borderId="80" xfId="82" applyFont="1" applyBorder="1" applyAlignment="1">
      <alignment horizontal="center" wrapText="1"/>
    </xf>
    <xf numFmtId="0" fontId="30" fillId="0" borderId="151" xfId="82" applyFont="1" applyBorder="1" applyAlignment="1">
      <alignment horizontal="center" wrapText="1"/>
    </xf>
    <xf numFmtId="0" fontId="58" fillId="0" borderId="151" xfId="82" applyFont="1" applyBorder="1" applyAlignment="1">
      <alignment horizontal="center" wrapText="1"/>
    </xf>
    <xf numFmtId="0" fontId="58" fillId="0" borderId="150" xfId="82" applyFont="1" applyBorder="1" applyAlignment="1">
      <alignment horizontal="center" wrapText="1"/>
    </xf>
    <xf numFmtId="0" fontId="30" fillId="0" borderId="147" xfId="82" applyFont="1" applyBorder="1" applyAlignment="1">
      <alignment horizontal="center" wrapText="1"/>
    </xf>
    <xf numFmtId="0" fontId="58" fillId="0" borderId="147" xfId="82" applyFont="1" applyBorder="1" applyAlignment="1">
      <alignment horizontal="center" wrapText="1"/>
    </xf>
    <xf numFmtId="0" fontId="58" fillId="0" borderId="147" xfId="105" applyFont="1" applyBorder="1" applyAlignment="1">
      <alignment horizontal="center" wrapText="1"/>
    </xf>
    <xf numFmtId="0" fontId="30" fillId="0" borderId="102" xfId="82" applyFont="1" applyBorder="1" applyAlignment="1">
      <alignment wrapText="1"/>
    </xf>
    <xf numFmtId="0" fontId="15" fillId="0" borderId="118" xfId="82" applyFont="1" applyBorder="1" applyAlignment="1">
      <alignment wrapText="1"/>
    </xf>
    <xf numFmtId="0" fontId="15" fillId="0" borderId="69" xfId="82" applyFont="1" applyBorder="1" applyAlignment="1">
      <alignment horizontal="center" wrapText="1"/>
    </xf>
    <xf numFmtId="0" fontId="30" fillId="0" borderId="118" xfId="82" applyFont="1" applyBorder="1" applyAlignment="1">
      <alignment horizontal="center"/>
    </xf>
    <xf numFmtId="0" fontId="30" fillId="0" borderId="77" xfId="82" applyFont="1" applyBorder="1" applyAlignment="1">
      <alignment horizontal="center"/>
    </xf>
    <xf numFmtId="0" fontId="58" fillId="0" borderId="77" xfId="82" applyFont="1" applyBorder="1" applyAlignment="1">
      <alignment horizontal="center"/>
    </xf>
    <xf numFmtId="0" fontId="58" fillId="0" borderId="157" xfId="82" applyFont="1" applyBorder="1" applyAlignment="1">
      <alignment horizontal="center"/>
    </xf>
    <xf numFmtId="0" fontId="58" fillId="0" borderId="76" xfId="82" applyFont="1" applyBorder="1" applyAlignment="1">
      <alignment horizontal="center"/>
    </xf>
    <xf numFmtId="0" fontId="58" fillId="0" borderId="5" xfId="105" applyFont="1" applyBorder="1" applyAlignment="1">
      <alignment horizontal="center"/>
    </xf>
    <xf numFmtId="0" fontId="30" fillId="0" borderId="157" xfId="82" applyFont="1" applyBorder="1"/>
    <xf numFmtId="0" fontId="60" fillId="0" borderId="80" xfId="82" applyFont="1" applyBorder="1" applyAlignment="1">
      <alignment horizontal="center"/>
    </xf>
    <xf numFmtId="0" fontId="74" fillId="0" borderId="147" xfId="82" applyFont="1" applyBorder="1" applyAlignment="1">
      <alignment horizontal="center"/>
    </xf>
    <xf numFmtId="0" fontId="74" fillId="0" borderId="81" xfId="82" applyFont="1" applyBorder="1" applyAlignment="1">
      <alignment horizontal="center"/>
    </xf>
    <xf numFmtId="0" fontId="74" fillId="0" borderId="17" xfId="82" applyFont="1" applyBorder="1" applyAlignment="1">
      <alignment horizontal="center"/>
    </xf>
    <xf numFmtId="4" fontId="60" fillId="0" borderId="47" xfId="82" applyNumberFormat="1" applyFont="1" applyBorder="1" applyAlignment="1">
      <alignment horizontal="center"/>
    </xf>
    <xf numFmtId="4" fontId="72" fillId="0" borderId="0" xfId="105" applyNumberFormat="1" applyFont="1"/>
    <xf numFmtId="0" fontId="60" fillId="0" borderId="160" xfId="82" applyFont="1" applyBorder="1" applyAlignment="1">
      <alignment horizontal="center"/>
    </xf>
    <xf numFmtId="0" fontId="60" fillId="0" borderId="81" xfId="82" applyFont="1" applyBorder="1"/>
    <xf numFmtId="0" fontId="30" fillId="0" borderId="80" xfId="82" applyFont="1" applyBorder="1" applyAlignment="1">
      <alignment horizontal="center"/>
    </xf>
    <xf numFmtId="0" fontId="30" fillId="0" borderId="147" xfId="82" applyFont="1" applyBorder="1" applyAlignment="1">
      <alignment horizontal="center"/>
    </xf>
    <xf numFmtId="0" fontId="58" fillId="0" borderId="147" xfId="82" applyFont="1" applyBorder="1" applyAlignment="1">
      <alignment horizontal="center"/>
    </xf>
    <xf numFmtId="0" fontId="58" fillId="0" borderId="81" xfId="82" applyFont="1" applyBorder="1" applyAlignment="1">
      <alignment horizontal="center"/>
    </xf>
    <xf numFmtId="0" fontId="58" fillId="0" borderId="150" xfId="82" applyFont="1" applyBorder="1" applyAlignment="1">
      <alignment horizontal="center"/>
    </xf>
    <xf numFmtId="4" fontId="58" fillId="0" borderId="147" xfId="105" applyNumberFormat="1" applyFont="1" applyBorder="1" applyAlignment="1">
      <alignment horizontal="right"/>
    </xf>
    <xf numFmtId="0" fontId="30" fillId="0" borderId="81" xfId="82" applyFont="1" applyBorder="1"/>
    <xf numFmtId="0" fontId="60" fillId="0" borderId="82" xfId="82" applyFont="1" applyBorder="1" applyAlignment="1">
      <alignment horizontal="center"/>
    </xf>
    <xf numFmtId="0" fontId="60" fillId="0" borderId="83" xfId="82" applyFont="1" applyBorder="1"/>
    <xf numFmtId="0" fontId="30" fillId="0" borderId="82" xfId="82" applyFont="1" applyBorder="1" applyAlignment="1">
      <alignment horizontal="center"/>
    </xf>
    <xf numFmtId="0" fontId="30" fillId="0" borderId="103" xfId="82" applyFont="1" applyBorder="1" applyAlignment="1">
      <alignment horizontal="center"/>
    </xf>
    <xf numFmtId="0" fontId="74" fillId="0" borderId="103" xfId="82" applyFont="1" applyBorder="1" applyAlignment="1">
      <alignment horizontal="center"/>
    </xf>
    <xf numFmtId="0" fontId="58" fillId="0" borderId="103" xfId="82" applyFont="1" applyBorder="1" applyAlignment="1">
      <alignment horizontal="center"/>
    </xf>
    <xf numFmtId="0" fontId="58" fillId="0" borderId="83" xfId="82" applyFont="1" applyBorder="1" applyAlignment="1">
      <alignment horizontal="center"/>
    </xf>
    <xf numFmtId="0" fontId="58" fillId="0" borderId="161" xfId="82" applyFont="1" applyBorder="1" applyAlignment="1">
      <alignment horizontal="center"/>
    </xf>
    <xf numFmtId="4" fontId="58" fillId="0" borderId="103" xfId="105" applyNumberFormat="1" applyFont="1" applyBorder="1" applyAlignment="1">
      <alignment horizontal="right"/>
    </xf>
    <xf numFmtId="0" fontId="30" fillId="0" borderId="83" xfId="82" applyFont="1" applyBorder="1"/>
    <xf numFmtId="0" fontId="74" fillId="0" borderId="16" xfId="105" applyFont="1" applyBorder="1" applyAlignment="1">
      <alignment horizontal="center"/>
    </xf>
    <xf numFmtId="4" fontId="60" fillId="0" borderId="6" xfId="105" applyNumberFormat="1" applyFont="1" applyBorder="1" applyAlignment="1">
      <alignment horizontal="center"/>
    </xf>
    <xf numFmtId="4" fontId="74" fillId="0" borderId="6" xfId="105" applyNumberFormat="1" applyFont="1" applyBorder="1" applyAlignment="1">
      <alignment horizontal="center"/>
    </xf>
    <xf numFmtId="0" fontId="7" fillId="0" borderId="13" xfId="82" applyBorder="1"/>
    <xf numFmtId="0" fontId="188" fillId="0" borderId="0" xfId="82" applyFont="1"/>
    <xf numFmtId="0" fontId="189" fillId="0" borderId="0" xfId="82" applyFont="1"/>
    <xf numFmtId="0" fontId="16" fillId="0" borderId="0" xfId="82" applyFont="1"/>
    <xf numFmtId="164" fontId="10" fillId="3" borderId="144" xfId="107" applyNumberFormat="1" applyFont="1" applyFill="1" applyBorder="1">
      <alignment vertical="center"/>
    </xf>
    <xf numFmtId="164" fontId="10" fillId="3" borderId="146" xfId="107" applyNumberFormat="1" applyFont="1" applyFill="1" applyBorder="1" applyAlignment="1">
      <alignment horizontal="right" vertical="center"/>
    </xf>
    <xf numFmtId="165" fontId="6" fillId="0" borderId="144" xfId="108" applyNumberFormat="1" applyFont="1" applyBorder="1" applyAlignment="1" applyProtection="1">
      <alignment horizontal="left" vertical="center"/>
    </xf>
    <xf numFmtId="165" fontId="6" fillId="0" borderId="146" xfId="108" applyNumberFormat="1" applyFont="1" applyBorder="1" applyAlignment="1" applyProtection="1">
      <alignment horizontal="center" vertical="center"/>
    </xf>
    <xf numFmtId="165" fontId="64" fillId="0" borderId="145" xfId="108" applyNumberFormat="1" applyFont="1" applyBorder="1" applyAlignment="1" applyProtection="1">
      <alignment horizontal="center" vertical="center"/>
    </xf>
    <xf numFmtId="165" fontId="6" fillId="0" borderId="145" xfId="108" applyNumberFormat="1" applyFont="1" applyBorder="1" applyAlignment="1" applyProtection="1">
      <alignment horizontal="center" vertical="center"/>
    </xf>
    <xf numFmtId="165" fontId="6" fillId="0" borderId="144" xfId="108" applyNumberFormat="1" applyFont="1" applyBorder="1" applyAlignment="1" applyProtection="1">
      <alignment horizontal="center" vertical="center"/>
    </xf>
    <xf numFmtId="165" fontId="11" fillId="0" borderId="144" xfId="108" applyNumberFormat="1" applyFont="1" applyBorder="1" applyAlignment="1" applyProtection="1">
      <alignment vertical="center"/>
    </xf>
    <xf numFmtId="165" fontId="11" fillId="0" borderId="145" xfId="108" applyNumberFormat="1" applyFont="1" applyBorder="1" applyAlignment="1" applyProtection="1">
      <alignment vertical="center"/>
    </xf>
    <xf numFmtId="165" fontId="11" fillId="0" borderId="146" xfId="108" applyNumberFormat="1" applyFont="1" applyBorder="1" applyAlignment="1" applyProtection="1">
      <alignment horizontal="center" vertical="center"/>
    </xf>
    <xf numFmtId="0" fontId="15" fillId="30" borderId="92" xfId="3" applyFont="1" applyFill="1" applyBorder="1" applyAlignment="1">
      <alignment vertical="center"/>
    </xf>
    <xf numFmtId="0" fontId="15" fillId="30" borderId="151" xfId="3" applyFont="1" applyFill="1" applyBorder="1" applyAlignment="1">
      <alignment vertical="center"/>
    </xf>
    <xf numFmtId="1" fontId="30" fillId="30" borderId="147" xfId="3" applyNumberFormat="1" applyFont="1" applyFill="1" applyBorder="1" applyAlignment="1">
      <alignment horizontal="center" vertical="center"/>
    </xf>
    <xf numFmtId="1" fontId="62" fillId="30" borderId="147" xfId="3" applyNumberFormat="1" applyFont="1" applyFill="1" applyBorder="1" applyAlignment="1">
      <alignment horizontal="center" vertical="center"/>
    </xf>
    <xf numFmtId="1" fontId="62" fillId="30" borderId="81" xfId="3" applyNumberFormat="1" applyFont="1" applyFill="1" applyBorder="1" applyAlignment="1">
      <alignment horizontal="center" vertical="center"/>
    </xf>
    <xf numFmtId="16" fontId="49" fillId="30" borderId="92" xfId="3" applyNumberFormat="1" applyFont="1" applyFill="1" applyBorder="1" applyAlignment="1">
      <alignment vertical="center"/>
    </xf>
    <xf numFmtId="16" fontId="15" fillId="30" borderId="151" xfId="3" quotePrefix="1" applyNumberFormat="1" applyFont="1" applyFill="1" applyBorder="1" applyAlignment="1">
      <alignment vertical="center"/>
    </xf>
    <xf numFmtId="1" fontId="67" fillId="30" borderId="147" xfId="3" applyNumberFormat="1" applyFont="1" applyFill="1" applyBorder="1" applyAlignment="1">
      <alignment horizontal="center" vertical="center"/>
    </xf>
    <xf numFmtId="1" fontId="67" fillId="30" borderId="81" xfId="3" applyNumberFormat="1" applyFont="1" applyFill="1" applyBorder="1" applyAlignment="1">
      <alignment horizontal="center" vertical="center"/>
    </xf>
    <xf numFmtId="0" fontId="60" fillId="0" borderId="149" xfId="15" applyFont="1" applyBorder="1" applyAlignment="1">
      <alignment wrapText="1"/>
    </xf>
    <xf numFmtId="1" fontId="62" fillId="0" borderId="147" xfId="15" applyNumberFormat="1" applyFont="1" applyBorder="1" applyAlignment="1">
      <alignment horizontal="center" vertical="center"/>
    </xf>
    <xf numFmtId="0" fontId="60" fillId="0" borderId="147" xfId="3" applyFont="1" applyBorder="1"/>
    <xf numFmtId="0" fontId="48" fillId="0" borderId="80" xfId="3" applyFont="1" applyBorder="1" applyAlignment="1">
      <alignment horizontal="center" vertical="center"/>
    </xf>
    <xf numFmtId="0" fontId="48" fillId="0" borderId="147" xfId="3" applyFont="1" applyBorder="1" applyAlignment="1">
      <alignment wrapText="1"/>
    </xf>
    <xf numFmtId="0" fontId="48" fillId="0" borderId="80" xfId="3" applyFont="1" applyBorder="1" applyAlignment="1">
      <alignment horizontal="center"/>
    </xf>
    <xf numFmtId="0" fontId="60" fillId="0" borderId="147" xfId="3" applyFont="1" applyBorder="1" applyAlignment="1">
      <alignment horizontal="left"/>
    </xf>
    <xf numFmtId="0" fontId="60" fillId="0" borderId="147" xfId="15" applyFont="1" applyBorder="1" applyAlignment="1">
      <alignment horizontal="left" wrapText="1"/>
    </xf>
    <xf numFmtId="0" fontId="48" fillId="0" borderId="147" xfId="3" applyFont="1" applyBorder="1"/>
    <xf numFmtId="0" fontId="60" fillId="0" borderId="92" xfId="17" applyFont="1" applyBorder="1" applyAlignment="1">
      <alignment horizontal="center" vertical="center"/>
    </xf>
    <xf numFmtId="49" fontId="60" fillId="0" borderId="92" xfId="17" applyNumberFormat="1" applyFont="1" applyBorder="1" applyAlignment="1">
      <alignment horizontal="center" vertical="center"/>
    </xf>
    <xf numFmtId="0" fontId="60" fillId="0" borderId="80" xfId="76" applyFont="1" applyBorder="1" applyAlignment="1">
      <alignment horizontal="center" vertical="center" wrapText="1"/>
    </xf>
    <xf numFmtId="0" fontId="48" fillId="0" borderId="147" xfId="15" applyFont="1" applyBorder="1" applyAlignment="1">
      <alignment wrapText="1"/>
    </xf>
    <xf numFmtId="0" fontId="48" fillId="0" borderId="92" xfId="76" applyFont="1" applyBorder="1" applyAlignment="1">
      <alignment horizontal="center" vertical="center" wrapText="1"/>
    </xf>
    <xf numFmtId="0" fontId="48" fillId="0" borderId="149" xfId="15" applyFont="1" applyBorder="1" applyAlignment="1">
      <alignment wrapText="1"/>
    </xf>
    <xf numFmtId="0" fontId="48" fillId="0" borderId="147" xfId="3" applyFont="1" applyBorder="1" applyAlignment="1">
      <alignment horizontal="left" wrapText="1"/>
    </xf>
    <xf numFmtId="0" fontId="60" fillId="0" borderId="110" xfId="15" applyFont="1" applyBorder="1" applyAlignment="1">
      <alignment wrapText="1"/>
    </xf>
    <xf numFmtId="0" fontId="60" fillId="0" borderId="80" xfId="17" applyFont="1" applyBorder="1" applyAlignment="1">
      <alignment horizontal="center" vertical="center"/>
    </xf>
    <xf numFmtId="0" fontId="60" fillId="0" borderId="149" xfId="17" applyFont="1" applyBorder="1" applyAlignment="1">
      <alignment vertical="center" wrapText="1"/>
    </xf>
    <xf numFmtId="49" fontId="60" fillId="0" borderId="80" xfId="17" applyNumberFormat="1" applyFont="1" applyBorder="1" applyAlignment="1">
      <alignment horizontal="center" vertical="center"/>
    </xf>
    <xf numFmtId="0" fontId="60" fillId="0" borderId="149" xfId="17" applyFont="1" applyBorder="1" applyAlignment="1">
      <alignment horizontal="left" vertical="center" wrapText="1"/>
    </xf>
    <xf numFmtId="0" fontId="60" fillId="0" borderId="147" xfId="3" applyFont="1" applyBorder="1" applyAlignment="1">
      <alignment wrapText="1"/>
    </xf>
    <xf numFmtId="0" fontId="48" fillId="0" borderId="147" xfId="17" applyFont="1" applyBorder="1" applyAlignment="1">
      <alignment wrapText="1"/>
    </xf>
    <xf numFmtId="0" fontId="60" fillId="0" borderId="147" xfId="15" applyFont="1" applyBorder="1" applyAlignment="1">
      <alignment wrapText="1"/>
    </xf>
    <xf numFmtId="0" fontId="60" fillId="0" borderId="149" xfId="17" applyFont="1" applyBorder="1" applyAlignment="1">
      <alignment wrapText="1"/>
    </xf>
    <xf numFmtId="0" fontId="60" fillId="0" borderId="149" xfId="17" applyFont="1" applyBorder="1" applyAlignment="1">
      <alignment horizontal="left" wrapText="1"/>
    </xf>
    <xf numFmtId="0" fontId="60" fillId="0" borderId="149" xfId="15" applyFont="1" applyBorder="1" applyAlignment="1">
      <alignment horizontal="left" vertical="center" wrapText="1"/>
    </xf>
    <xf numFmtId="0" fontId="60" fillId="0" borderId="80" xfId="3" applyFont="1" applyBorder="1" applyAlignment="1">
      <alignment horizontal="center"/>
    </xf>
    <xf numFmtId="0" fontId="60" fillId="0" borderId="149" xfId="3" applyFont="1" applyBorder="1"/>
    <xf numFmtId="0" fontId="60" fillId="0" borderId="149" xfId="3" applyFont="1" applyBorder="1" applyAlignment="1">
      <alignment wrapText="1"/>
    </xf>
    <xf numFmtId="0" fontId="60" fillId="0" borderId="92" xfId="3" applyFont="1" applyBorder="1" applyAlignment="1">
      <alignment horizontal="center"/>
    </xf>
    <xf numFmtId="1" fontId="62" fillId="9" borderId="147" xfId="15" applyNumberFormat="1" applyFont="1" applyFill="1" applyBorder="1" applyAlignment="1">
      <alignment horizontal="center" vertical="center"/>
    </xf>
    <xf numFmtId="1" fontId="30" fillId="9" borderId="147" xfId="3" applyNumberFormat="1" applyFont="1" applyFill="1" applyBorder="1" applyAlignment="1">
      <alignment horizontal="center" vertical="center"/>
    </xf>
    <xf numFmtId="0" fontId="116" fillId="0" borderId="0" xfId="0" applyFont="1"/>
    <xf numFmtId="0" fontId="113" fillId="0" borderId="0" xfId="0" applyFont="1"/>
    <xf numFmtId="0" fontId="67" fillId="0" borderId="149" xfId="0" applyFont="1" applyBorder="1" applyAlignment="1">
      <alignment horizontal="center" vertical="center" wrapText="1"/>
    </xf>
    <xf numFmtId="0" fontId="113" fillId="0" borderId="147" xfId="0" applyFont="1" applyBorder="1" applyAlignment="1">
      <alignment horizontal="center" vertical="center" wrapText="1"/>
    </xf>
    <xf numFmtId="0" fontId="60" fillId="0" borderId="149" xfId="3" applyFont="1" applyBorder="1" applyAlignment="1">
      <alignment horizontal="center"/>
    </xf>
    <xf numFmtId="0" fontId="113" fillId="0" borderId="147" xfId="0" applyFont="1" applyBorder="1" applyAlignment="1">
      <alignment vertical="center"/>
    </xf>
    <xf numFmtId="0" fontId="113" fillId="0" borderId="147" xfId="0" applyFont="1" applyBorder="1" applyAlignment="1">
      <alignment vertical="center" wrapText="1"/>
    </xf>
    <xf numFmtId="0" fontId="92" fillId="0" borderId="162" xfId="0" applyFont="1" applyBorder="1" applyAlignment="1">
      <alignment horizontal="left" vertical="center" wrapText="1"/>
    </xf>
    <xf numFmtId="0" fontId="113" fillId="0" borderId="148" xfId="0" applyFont="1" applyBorder="1" applyAlignment="1">
      <alignment vertical="center"/>
    </xf>
    <xf numFmtId="0" fontId="92" fillId="0" borderId="147" xfId="0" applyFont="1" applyBorder="1" applyAlignment="1">
      <alignment horizontal="left" vertical="center" wrapText="1"/>
    </xf>
    <xf numFmtId="0" fontId="92" fillId="0" borderId="147" xfId="0" applyFont="1" applyBorder="1" applyAlignment="1">
      <alignment horizontal="left" vertical="top" wrapText="1"/>
    </xf>
    <xf numFmtId="0" fontId="116" fillId="0" borderId="147" xfId="0" applyFont="1" applyBorder="1"/>
    <xf numFmtId="0" fontId="92" fillId="0" borderId="121" xfId="0" applyFont="1" applyBorder="1" applyAlignment="1">
      <alignment horizontal="left" vertical="center" wrapText="1"/>
    </xf>
    <xf numFmtId="0" fontId="113" fillId="0" borderId="0" xfId="0" applyFont="1" applyAlignment="1">
      <alignment vertical="center"/>
    </xf>
    <xf numFmtId="0" fontId="113" fillId="0" borderId="0" xfId="0" applyFont="1" applyAlignment="1">
      <alignment vertical="center" wrapText="1"/>
    </xf>
    <xf numFmtId="16" fontId="15" fillId="0" borderId="80" xfId="3" quotePrefix="1" applyNumberFormat="1" applyFont="1" applyBorder="1" applyAlignment="1">
      <alignment horizontal="center" vertical="center"/>
    </xf>
    <xf numFmtId="0" fontId="15" fillId="0" borderId="147" xfId="3" applyFont="1" applyBorder="1" applyAlignment="1">
      <alignment horizontal="left" vertical="center"/>
    </xf>
    <xf numFmtId="16" fontId="15" fillId="30" borderId="92" xfId="3" quotePrefix="1" applyNumberFormat="1" applyFont="1" applyFill="1" applyBorder="1" applyAlignment="1">
      <alignment vertical="center"/>
    </xf>
    <xf numFmtId="1" fontId="67" fillId="9" borderId="147" xfId="3" applyNumberFormat="1" applyFont="1" applyFill="1" applyBorder="1" applyAlignment="1">
      <alignment horizontal="center" vertical="center"/>
    </xf>
    <xf numFmtId="16" fontId="48" fillId="9" borderId="80" xfId="3" quotePrefix="1" applyNumberFormat="1" applyFont="1" applyFill="1" applyBorder="1" applyAlignment="1">
      <alignment horizontal="center" vertical="center"/>
    </xf>
    <xf numFmtId="0" fontId="48" fillId="9" borderId="147" xfId="3" applyFont="1" applyFill="1" applyBorder="1" applyAlignment="1">
      <alignment horizontal="left" vertical="center"/>
    </xf>
    <xf numFmtId="1" fontId="62" fillId="9" borderId="147" xfId="3" applyNumberFormat="1" applyFont="1" applyFill="1" applyBorder="1" applyAlignment="1">
      <alignment horizontal="center" vertical="center"/>
    </xf>
    <xf numFmtId="1" fontId="67" fillId="9" borderId="81" xfId="3" applyNumberFormat="1" applyFont="1" applyFill="1" applyBorder="1" applyAlignment="1">
      <alignment horizontal="center" vertical="center"/>
    </xf>
    <xf numFmtId="0" fontId="48" fillId="9" borderId="80" xfId="3" applyFont="1" applyFill="1" applyBorder="1" applyAlignment="1">
      <alignment horizontal="center"/>
    </xf>
    <xf numFmtId="0" fontId="48" fillId="9" borderId="147" xfId="3" applyFont="1" applyFill="1" applyBorder="1"/>
    <xf numFmtId="1" fontId="62" fillId="9" borderId="81" xfId="3" applyNumberFormat="1" applyFont="1" applyFill="1" applyBorder="1" applyAlignment="1">
      <alignment horizontal="center" vertical="center"/>
    </xf>
    <xf numFmtId="1" fontId="62" fillId="0" borderId="147" xfId="3" applyNumberFormat="1" applyFont="1" applyBorder="1" applyAlignment="1">
      <alignment horizontal="center" vertical="center"/>
    </xf>
    <xf numFmtId="1" fontId="71" fillId="30" borderId="147" xfId="3" applyNumberFormat="1" applyFont="1" applyFill="1" applyBorder="1" applyAlignment="1">
      <alignment horizontal="center" vertical="center"/>
    </xf>
    <xf numFmtId="16" fontId="48" fillId="30" borderId="80" xfId="3" quotePrefix="1" applyNumberFormat="1" applyFont="1" applyFill="1" applyBorder="1" applyAlignment="1">
      <alignment horizontal="center" vertical="center"/>
    </xf>
    <xf numFmtId="0" fontId="48" fillId="30" borderId="147" xfId="3" applyFont="1" applyFill="1" applyBorder="1" applyAlignment="1">
      <alignment horizontal="left" vertical="center"/>
    </xf>
    <xf numFmtId="1" fontId="48" fillId="30" borderId="147" xfId="3" applyNumberFormat="1" applyFont="1" applyFill="1" applyBorder="1" applyAlignment="1">
      <alignment horizontal="center" vertical="center"/>
    </xf>
    <xf numFmtId="0" fontId="60" fillId="0" borderId="147" xfId="3" applyFont="1" applyBorder="1" applyAlignment="1">
      <alignment horizontal="center"/>
    </xf>
    <xf numFmtId="0" fontId="15" fillId="0" borderId="147" xfId="3" applyFont="1" applyBorder="1" applyAlignment="1">
      <alignment vertical="center"/>
    </xf>
    <xf numFmtId="0" fontId="48" fillId="30" borderId="147" xfId="3" applyFont="1" applyFill="1" applyBorder="1" applyAlignment="1">
      <alignment vertical="center"/>
    </xf>
    <xf numFmtId="0" fontId="30" fillId="30" borderId="147" xfId="3" applyFont="1" applyFill="1" applyBorder="1" applyAlignment="1">
      <alignment vertical="center"/>
    </xf>
    <xf numFmtId="0" fontId="48" fillId="9" borderId="147" xfId="3" applyFont="1" applyFill="1" applyBorder="1" applyAlignment="1">
      <alignment vertical="center"/>
    </xf>
    <xf numFmtId="0" fontId="15" fillId="30" borderId="147" xfId="3" applyFont="1" applyFill="1" applyBorder="1" applyAlignment="1">
      <alignment vertical="center"/>
    </xf>
    <xf numFmtId="16" fontId="60" fillId="30" borderId="147" xfId="15" applyNumberFormat="1" applyFont="1" applyFill="1" applyBorder="1" applyAlignment="1">
      <alignment vertical="center"/>
    </xf>
    <xf numFmtId="16" fontId="15" fillId="30" borderId="147" xfId="3" quotePrefix="1" applyNumberFormat="1" applyFont="1" applyFill="1" applyBorder="1" applyAlignment="1">
      <alignment vertical="center"/>
    </xf>
    <xf numFmtId="49" fontId="60" fillId="0" borderId="80" xfId="15" applyNumberFormat="1" applyFont="1" applyBorder="1" applyAlignment="1">
      <alignment horizontal="center"/>
    </xf>
    <xf numFmtId="0" fontId="60" fillId="0" borderId="147" xfId="15" applyFont="1" applyBorder="1"/>
    <xf numFmtId="0" fontId="60" fillId="0" borderId="80" xfId="15" applyFont="1" applyBorder="1" applyAlignment="1">
      <alignment horizontal="center"/>
    </xf>
    <xf numFmtId="16" fontId="60" fillId="0" borderId="147" xfId="3" applyNumberFormat="1" applyFont="1" applyBorder="1" applyAlignment="1">
      <alignment horizontal="center" vertical="center"/>
    </xf>
    <xf numFmtId="16" fontId="60" fillId="0" borderId="151" xfId="3" applyNumberFormat="1" applyFont="1" applyBorder="1" applyAlignment="1">
      <alignment horizontal="center" vertical="center"/>
    </xf>
    <xf numFmtId="0" fontId="48" fillId="0" borderId="151" xfId="3" applyFont="1" applyBorder="1"/>
    <xf numFmtId="16" fontId="60" fillId="0" borderId="80" xfId="3" applyNumberFormat="1" applyFont="1" applyBorder="1" applyAlignment="1">
      <alignment horizontal="center" vertical="center"/>
    </xf>
    <xf numFmtId="16" fontId="86" fillId="0" borderId="151" xfId="3" applyNumberFormat="1" applyFont="1" applyBorder="1" applyAlignment="1">
      <alignment vertical="center"/>
    </xf>
    <xf numFmtId="0" fontId="15" fillId="30" borderId="92" xfId="0" applyFont="1" applyFill="1" applyBorder="1" applyAlignment="1">
      <alignment vertical="center"/>
    </xf>
    <xf numFmtId="0" fontId="15" fillId="30" borderId="151" xfId="0" applyFont="1" applyFill="1" applyBorder="1" applyAlignment="1">
      <alignment vertical="center"/>
    </xf>
    <xf numFmtId="1" fontId="58" fillId="30" borderId="147" xfId="0" applyNumberFormat="1" applyFont="1" applyFill="1" applyBorder="1" applyAlignment="1">
      <alignment horizontal="center" vertical="center"/>
    </xf>
    <xf numFmtId="1" fontId="67" fillId="30" borderId="147" xfId="0" applyNumberFormat="1" applyFont="1" applyFill="1" applyBorder="1" applyAlignment="1">
      <alignment horizontal="center" vertical="center"/>
    </xf>
    <xf numFmtId="0" fontId="60" fillId="0" borderId="147" xfId="0" applyFont="1" applyBorder="1" applyAlignment="1">
      <alignment horizontal="center" vertical="center" wrapText="1"/>
    </xf>
    <xf numFmtId="0" fontId="60" fillId="0" borderId="147" xfId="0" applyFont="1" applyBorder="1" applyAlignment="1">
      <alignment horizontal="left" vertical="center" wrapText="1"/>
    </xf>
    <xf numFmtId="1" fontId="58" fillId="0" borderId="147" xfId="0" applyNumberFormat="1" applyFont="1" applyBorder="1" applyAlignment="1">
      <alignment horizontal="center" vertical="center"/>
    </xf>
    <xf numFmtId="0" fontId="48" fillId="0" borderId="147" xfId="0" applyFont="1" applyBorder="1" applyAlignment="1">
      <alignment horizontal="center"/>
    </xf>
    <xf numFmtId="0" fontId="48" fillId="0" borderId="147" xfId="0" applyFont="1" applyBorder="1"/>
    <xf numFmtId="0" fontId="60" fillId="0" borderId="147" xfId="0" applyFont="1" applyBorder="1" applyAlignment="1">
      <alignment horizontal="center"/>
    </xf>
    <xf numFmtId="0" fontId="60" fillId="0" borderId="147" xfId="0" applyFont="1" applyBorder="1"/>
    <xf numFmtId="16" fontId="86" fillId="0" borderId="147" xfId="3" applyNumberFormat="1" applyFont="1" applyBorder="1" applyAlignment="1">
      <alignment vertical="center"/>
    </xf>
    <xf numFmtId="0" fontId="60" fillId="0" borderId="147" xfId="0" applyFont="1" applyBorder="1" applyAlignment="1">
      <alignment horizontal="center" vertical="center"/>
    </xf>
    <xf numFmtId="0" fontId="60" fillId="0" borderId="147" xfId="15" applyFont="1" applyBorder="1" applyAlignment="1">
      <alignment horizontal="center"/>
    </xf>
    <xf numFmtId="0" fontId="30" fillId="30" borderId="151" xfId="0" applyFont="1" applyFill="1" applyBorder="1" applyAlignment="1">
      <alignment vertical="center"/>
    </xf>
    <xf numFmtId="16" fontId="60" fillId="30" borderId="92" xfId="0" applyNumberFormat="1" applyFont="1" applyFill="1" applyBorder="1" applyAlignment="1">
      <alignment vertical="center"/>
    </xf>
    <xf numFmtId="16" fontId="60" fillId="30" borderId="150" xfId="0" quotePrefix="1" applyNumberFormat="1" applyFont="1" applyFill="1" applyBorder="1" applyAlignment="1">
      <alignment vertical="center"/>
    </xf>
    <xf numFmtId="0" fontId="60" fillId="0" borderId="80" xfId="0" applyFont="1" applyBorder="1" applyAlignment="1">
      <alignment horizontal="center" vertical="center"/>
    </xf>
    <xf numFmtId="49" fontId="15" fillId="0" borderId="80" xfId="0" applyNumberFormat="1" applyFont="1" applyBorder="1" applyAlignment="1">
      <alignment horizontal="center" vertical="center"/>
    </xf>
    <xf numFmtId="0" fontId="15" fillId="0" borderId="147" xfId="0" applyFont="1" applyBorder="1" applyAlignment="1">
      <alignment horizontal="left" vertical="center"/>
    </xf>
    <xf numFmtId="49" fontId="48" fillId="9" borderId="92" xfId="3" applyNumberFormat="1" applyFont="1" applyFill="1" applyBorder="1" applyAlignment="1">
      <alignment horizontal="center" vertical="center"/>
    </xf>
    <xf numFmtId="49" fontId="15" fillId="0" borderId="92" xfId="3" applyNumberFormat="1" applyFont="1" applyBorder="1" applyAlignment="1">
      <alignment horizontal="center" vertical="center"/>
    </xf>
    <xf numFmtId="0" fontId="48" fillId="30" borderId="92" xfId="3" applyFont="1" applyFill="1" applyBorder="1" applyAlignment="1">
      <alignment vertical="center"/>
    </xf>
    <xf numFmtId="0" fontId="30" fillId="30" borderId="92" xfId="3" applyFont="1" applyFill="1" applyBorder="1" applyAlignment="1">
      <alignment vertical="center"/>
    </xf>
    <xf numFmtId="16" fontId="30" fillId="30" borderId="147" xfId="3" quotePrefix="1" applyNumberFormat="1" applyFont="1" applyFill="1" applyBorder="1" applyAlignment="1">
      <alignment horizontal="left" vertical="center"/>
    </xf>
    <xf numFmtId="0" fontId="60" fillId="0" borderId="147" xfId="15" applyFont="1" applyBorder="1" applyAlignment="1">
      <alignment horizontal="center" vertical="center"/>
    </xf>
    <xf numFmtId="0" fontId="15" fillId="30" borderId="147" xfId="0" applyFont="1" applyFill="1" applyBorder="1" applyAlignment="1">
      <alignment vertical="center"/>
    </xf>
    <xf numFmtId="16" fontId="60" fillId="30" borderId="147" xfId="0" applyNumberFormat="1" applyFont="1" applyFill="1" applyBorder="1" applyAlignment="1">
      <alignment vertical="center"/>
    </xf>
    <xf numFmtId="16" fontId="15" fillId="30" borderId="147" xfId="0" quotePrefix="1" applyNumberFormat="1" applyFont="1" applyFill="1" applyBorder="1" applyAlignment="1">
      <alignment horizontal="left" vertical="center"/>
    </xf>
    <xf numFmtId="1" fontId="62" fillId="30" borderId="147" xfId="15" applyNumberFormat="1" applyFont="1" applyFill="1" applyBorder="1" applyAlignment="1">
      <alignment horizontal="center" vertical="center"/>
    </xf>
    <xf numFmtId="0" fontId="60" fillId="0" borderId="147" xfId="15" applyFont="1" applyBorder="1" applyAlignment="1">
      <alignment vertical="center"/>
    </xf>
    <xf numFmtId="16" fontId="15" fillId="0" borderId="147" xfId="3" quotePrefix="1" applyNumberFormat="1" applyFont="1" applyBorder="1" applyAlignment="1">
      <alignment horizontal="left" vertical="center"/>
    </xf>
    <xf numFmtId="0" fontId="52" fillId="30" borderId="92" xfId="3" applyFont="1" applyFill="1" applyBorder="1" applyAlignment="1">
      <alignment vertical="center"/>
    </xf>
    <xf numFmtId="0" fontId="15" fillId="30" borderId="150" xfId="3" applyFont="1" applyFill="1" applyBorder="1" applyAlignment="1">
      <alignment vertical="center"/>
    </xf>
    <xf numFmtId="16" fontId="55" fillId="30" borderId="92" xfId="3" applyNumberFormat="1" applyFont="1" applyFill="1" applyBorder="1" applyAlignment="1">
      <alignment vertical="center"/>
    </xf>
    <xf numFmtId="0" fontId="60" fillId="0" borderId="80" xfId="3" applyFont="1" applyBorder="1" applyAlignment="1">
      <alignment horizontal="center" vertical="center" wrapText="1"/>
    </xf>
    <xf numFmtId="0" fontId="60" fillId="0" borderId="147" xfId="15" applyFont="1" applyBorder="1" applyAlignment="1">
      <alignment horizontal="left" vertical="center" wrapText="1"/>
    </xf>
    <xf numFmtId="0" fontId="48" fillId="0" borderId="147" xfId="15" applyFont="1" applyBorder="1" applyAlignment="1">
      <alignment horizontal="left" vertical="center" wrapText="1"/>
    </xf>
    <xf numFmtId="1" fontId="118" fillId="0" borderId="147" xfId="3" applyNumberFormat="1" applyFont="1" applyBorder="1" applyAlignment="1">
      <alignment horizontal="center" vertical="center"/>
    </xf>
    <xf numFmtId="0" fontId="60" fillId="0" borderId="147" xfId="15" applyFont="1" applyBorder="1" applyAlignment="1">
      <alignment vertical="center" wrapText="1"/>
    </xf>
    <xf numFmtId="0" fontId="48" fillId="0" borderId="80" xfId="3" applyFont="1" applyBorder="1" applyAlignment="1">
      <alignment horizontal="center" vertical="center" wrapText="1"/>
    </xf>
    <xf numFmtId="0" fontId="48" fillId="0" borderId="147" xfId="15" applyFont="1" applyBorder="1" applyAlignment="1">
      <alignment vertical="center" wrapText="1"/>
    </xf>
    <xf numFmtId="0" fontId="60" fillId="0" borderId="98" xfId="3" applyFont="1" applyBorder="1" applyAlignment="1">
      <alignment horizontal="center" vertical="center" wrapText="1"/>
    </xf>
    <xf numFmtId="1" fontId="30" fillId="0" borderId="147" xfId="3" applyNumberFormat="1" applyFont="1" applyBorder="1" applyAlignment="1">
      <alignment horizontal="center" vertical="center"/>
    </xf>
    <xf numFmtId="0" fontId="60" fillId="0" borderId="80" xfId="3" applyFont="1" applyBorder="1" applyAlignment="1">
      <alignment horizontal="center" vertical="top" wrapText="1"/>
    </xf>
    <xf numFmtId="0" fontId="60" fillId="0" borderId="147" xfId="3" applyFont="1" applyBorder="1" applyAlignment="1">
      <alignment vertical="top" wrapText="1"/>
    </xf>
    <xf numFmtId="0" fontId="60" fillId="0" borderId="147" xfId="3" applyFont="1" applyBorder="1" applyAlignment="1">
      <alignment horizontal="center" vertical="center" wrapText="1"/>
    </xf>
    <xf numFmtId="0" fontId="116" fillId="0" borderId="147" xfId="0" applyFont="1" applyBorder="1" applyAlignment="1">
      <alignment vertical="center" wrapText="1"/>
    </xf>
    <xf numFmtId="1" fontId="30" fillId="30" borderId="148" xfId="3" applyNumberFormat="1" applyFont="1" applyFill="1" applyBorder="1" applyAlignment="1">
      <alignment horizontal="center" vertical="center"/>
    </xf>
    <xf numFmtId="1" fontId="62" fillId="30" borderId="163" xfId="3" applyNumberFormat="1" applyFont="1" applyFill="1" applyBorder="1" applyAlignment="1">
      <alignment horizontal="center" vertical="center"/>
    </xf>
    <xf numFmtId="1" fontId="62" fillId="30" borderId="71" xfId="3" applyNumberFormat="1" applyFont="1" applyFill="1" applyBorder="1" applyAlignment="1">
      <alignment horizontal="center" vertical="center"/>
    </xf>
    <xf numFmtId="1" fontId="30" fillId="30" borderId="72" xfId="3" applyNumberFormat="1" applyFont="1" applyFill="1" applyBorder="1" applyAlignment="1">
      <alignment horizontal="center" vertical="center"/>
    </xf>
    <xf numFmtId="1" fontId="62" fillId="30" borderId="41" xfId="3" applyNumberFormat="1" applyFont="1" applyFill="1" applyBorder="1" applyAlignment="1">
      <alignment horizontal="center" vertical="center"/>
    </xf>
    <xf numFmtId="1" fontId="30" fillId="30" borderId="41" xfId="3" applyNumberFormat="1" applyFont="1" applyFill="1" applyBorder="1" applyAlignment="1">
      <alignment horizontal="center" vertical="center"/>
    </xf>
    <xf numFmtId="1" fontId="62" fillId="30" borderId="44" xfId="3" applyNumberFormat="1" applyFont="1" applyFill="1" applyBorder="1" applyAlignment="1">
      <alignment horizontal="center" vertical="center"/>
    </xf>
    <xf numFmtId="16" fontId="15" fillId="30" borderId="92" xfId="3" applyNumberFormat="1" applyFont="1" applyFill="1" applyBorder="1" applyAlignment="1">
      <alignment vertical="center"/>
    </xf>
    <xf numFmtId="16" fontId="15" fillId="30" borderId="150" xfId="3" quotePrefix="1" applyNumberFormat="1" applyFont="1" applyFill="1" applyBorder="1" applyAlignment="1">
      <alignment vertical="center"/>
    </xf>
    <xf numFmtId="1" fontId="30" fillId="30" borderId="82" xfId="3" applyNumberFormat="1" applyFont="1" applyFill="1" applyBorder="1" applyAlignment="1">
      <alignment horizontal="center" vertical="center"/>
    </xf>
    <xf numFmtId="1" fontId="71" fillId="30" borderId="103" xfId="3" applyNumberFormat="1" applyFont="1" applyFill="1" applyBorder="1" applyAlignment="1">
      <alignment horizontal="center" vertical="center"/>
    </xf>
    <xf numFmtId="1" fontId="30" fillId="30" borderId="103" xfId="3" applyNumberFormat="1" applyFont="1" applyFill="1" applyBorder="1" applyAlignment="1">
      <alignment horizontal="center" vertical="center"/>
    </xf>
    <xf numFmtId="1" fontId="62" fillId="30" borderId="83" xfId="3" applyNumberFormat="1" applyFont="1" applyFill="1" applyBorder="1" applyAlignment="1">
      <alignment horizontal="center" vertical="center"/>
    </xf>
    <xf numFmtId="1" fontId="30" fillId="30" borderId="6" xfId="3" applyNumberFormat="1" applyFont="1" applyFill="1" applyBorder="1" applyAlignment="1">
      <alignment horizontal="center" vertical="center"/>
    </xf>
    <xf numFmtId="1" fontId="62" fillId="0" borderId="48" xfId="3" applyNumberFormat="1" applyFont="1" applyBorder="1" applyAlignment="1">
      <alignment horizontal="center" vertical="center"/>
    </xf>
    <xf numFmtId="1" fontId="70" fillId="0" borderId="147" xfId="3" applyNumberFormat="1" applyFont="1" applyBorder="1" applyAlignment="1">
      <alignment horizontal="center" vertical="center"/>
    </xf>
    <xf numFmtId="0" fontId="60" fillId="0" borderId="80" xfId="3" applyFont="1" applyBorder="1" applyAlignment="1">
      <alignment horizontal="center" vertical="center"/>
    </xf>
    <xf numFmtId="0" fontId="60" fillId="0" borderId="147" xfId="3" applyFont="1" applyBorder="1" applyAlignment="1">
      <alignment vertical="center" wrapText="1"/>
    </xf>
    <xf numFmtId="1" fontId="80" fillId="0" borderId="147" xfId="3" applyNumberFormat="1" applyFont="1" applyBorder="1" applyAlignment="1">
      <alignment horizontal="center" vertical="center"/>
    </xf>
    <xf numFmtId="0" fontId="60" fillId="0" borderId="151" xfId="3" applyFont="1" applyBorder="1" applyAlignment="1">
      <alignment vertical="center" wrapText="1"/>
    </xf>
    <xf numFmtId="0" fontId="48" fillId="0" borderId="151" xfId="3" applyFont="1" applyBorder="1" applyAlignment="1">
      <alignment vertical="center" wrapText="1"/>
    </xf>
    <xf numFmtId="0" fontId="30" fillId="30" borderId="150" xfId="3" applyFont="1" applyFill="1" applyBorder="1" applyAlignment="1">
      <alignment vertical="center" wrapText="1"/>
    </xf>
    <xf numFmtId="1" fontId="62" fillId="30" borderId="150" xfId="3" applyNumberFormat="1" applyFont="1" applyFill="1" applyBorder="1" applyAlignment="1">
      <alignment horizontal="center" vertical="center"/>
    </xf>
    <xf numFmtId="0" fontId="30" fillId="30" borderId="151" xfId="3" applyFont="1" applyFill="1" applyBorder="1" applyAlignment="1">
      <alignment vertical="center" wrapText="1"/>
    </xf>
    <xf numFmtId="16" fontId="15" fillId="30" borderId="107" xfId="3" applyNumberFormat="1" applyFont="1" applyFill="1" applyBorder="1" applyAlignment="1">
      <alignment vertical="center"/>
    </xf>
    <xf numFmtId="16" fontId="30" fillId="30" borderId="113" xfId="3" quotePrefix="1" applyNumberFormat="1" applyFont="1" applyFill="1" applyBorder="1" applyAlignment="1">
      <alignment vertical="center" wrapText="1"/>
    </xf>
    <xf numFmtId="0" fontId="48" fillId="0" borderId="149" xfId="3" applyFont="1" applyBorder="1" applyAlignment="1">
      <alignment horizontal="center" wrapText="1"/>
    </xf>
    <xf numFmtId="0" fontId="48" fillId="0" borderId="149" xfId="3" applyFont="1" applyBorder="1" applyAlignment="1">
      <alignment horizontal="center" vertical="top" wrapText="1"/>
    </xf>
    <xf numFmtId="0" fontId="48" fillId="0" borderId="147" xfId="3" applyFont="1" applyBorder="1" applyAlignment="1">
      <alignment vertical="top" wrapText="1"/>
    </xf>
    <xf numFmtId="0" fontId="48" fillId="0" borderId="147" xfId="3" applyFont="1" applyBorder="1" applyAlignment="1">
      <alignment horizontal="center" vertical="top" wrapText="1"/>
    </xf>
    <xf numFmtId="0" fontId="48" fillId="0" borderId="150" xfId="3" applyFont="1" applyBorder="1" applyAlignment="1">
      <alignment horizontal="center" vertical="top" wrapText="1"/>
    </xf>
    <xf numFmtId="0" fontId="48" fillId="0" borderId="151" xfId="3" applyFont="1" applyBorder="1" applyAlignment="1">
      <alignment vertical="top" wrapText="1"/>
    </xf>
    <xf numFmtId="0" fontId="15" fillId="0" borderId="151" xfId="3" applyFont="1" applyBorder="1" applyAlignment="1">
      <alignment horizontal="left" vertical="center"/>
    </xf>
    <xf numFmtId="0" fontId="15" fillId="0" borderId="107" xfId="3" applyFont="1" applyBorder="1" applyAlignment="1">
      <alignment vertical="center"/>
    </xf>
    <xf numFmtId="0" fontId="15" fillId="0" borderId="113" xfId="3" applyFont="1" applyBorder="1" applyAlignment="1">
      <alignment vertical="center"/>
    </xf>
    <xf numFmtId="1" fontId="62" fillId="0" borderId="148" xfId="3" applyNumberFormat="1" applyFont="1" applyBorder="1" applyAlignment="1">
      <alignment horizontal="center" vertical="center"/>
    </xf>
    <xf numFmtId="164" fontId="10" fillId="3" borderId="144" xfId="1" applyNumberFormat="1" applyFont="1" applyFill="1" applyBorder="1">
      <alignment vertical="center"/>
    </xf>
    <xf numFmtId="164" fontId="10" fillId="3" borderId="146" xfId="1" applyNumberFormat="1" applyFont="1" applyFill="1" applyBorder="1" applyAlignment="1">
      <alignment horizontal="right" vertical="center"/>
    </xf>
    <xf numFmtId="165" fontId="6" fillId="0" borderId="144" xfId="2" applyNumberFormat="1" applyFont="1" applyBorder="1" applyAlignment="1" applyProtection="1">
      <alignment horizontal="left" vertical="center"/>
    </xf>
    <xf numFmtId="165" fontId="6" fillId="0" borderId="145" xfId="2" applyNumberFormat="1" applyFont="1" applyBorder="1" applyAlignment="1" applyProtection="1">
      <alignment horizontal="left" vertical="center" indent="1"/>
    </xf>
    <xf numFmtId="165" fontId="6" fillId="0" borderId="146" xfId="2" applyNumberFormat="1" applyFont="1" applyBorder="1" applyAlignment="1" applyProtection="1">
      <alignment horizontal="left" vertical="center" indent="1"/>
    </xf>
    <xf numFmtId="165" fontId="11" fillId="0" borderId="144" xfId="2" applyNumberFormat="1" applyFont="1" applyBorder="1" applyAlignment="1" applyProtection="1">
      <alignment horizontal="left" vertical="center"/>
    </xf>
    <xf numFmtId="165" fontId="11" fillId="0" borderId="145" xfId="2" applyNumberFormat="1" applyFont="1" applyBorder="1" applyAlignment="1" applyProtection="1">
      <alignment horizontal="left" vertical="center"/>
    </xf>
    <xf numFmtId="165" fontId="11" fillId="0" borderId="146" xfId="2" applyNumberFormat="1" applyFont="1" applyBorder="1" applyAlignment="1" applyProtection="1">
      <alignment horizontal="left" vertical="center"/>
    </xf>
    <xf numFmtId="0" fontId="60" fillId="8" borderId="147" xfId="3" applyFont="1" applyFill="1" applyBorder="1" applyAlignment="1">
      <alignment horizontal="center" vertical="center"/>
    </xf>
    <xf numFmtId="0" fontId="60" fillId="8" borderId="150" xfId="3" applyFont="1" applyFill="1" applyBorder="1" applyAlignment="1">
      <alignment horizontal="left" vertical="center" wrapText="1"/>
    </xf>
    <xf numFmtId="1" fontId="48" fillId="8" borderId="147" xfId="3" quotePrefix="1" applyNumberFormat="1" applyFont="1" applyFill="1" applyBorder="1" applyAlignment="1">
      <alignment horizontal="center" vertical="center"/>
    </xf>
    <xf numFmtId="0" fontId="69" fillId="0" borderId="147" xfId="8" applyFont="1" applyBorder="1" applyAlignment="1">
      <alignment horizontal="center"/>
    </xf>
    <xf numFmtId="0" fontId="69" fillId="0" borderId="149" xfId="3" applyFont="1" applyBorder="1"/>
    <xf numFmtId="1" fontId="30" fillId="0" borderId="147" xfId="3" applyNumberFormat="1" applyFont="1" applyBorder="1" applyAlignment="1">
      <alignment horizontal="center"/>
    </xf>
    <xf numFmtId="1" fontId="62" fillId="0" borderId="147" xfId="3" applyNumberFormat="1" applyFont="1" applyBorder="1" applyAlignment="1">
      <alignment horizontal="center"/>
    </xf>
    <xf numFmtId="0" fontId="30" fillId="0" borderId="147" xfId="3" applyFont="1" applyBorder="1" applyAlignment="1">
      <alignment horizontal="center"/>
    </xf>
    <xf numFmtId="1" fontId="30" fillId="0" borderId="147" xfId="3" quotePrefix="1" applyNumberFormat="1" applyFont="1" applyBorder="1" applyAlignment="1">
      <alignment horizontal="center" vertical="center"/>
    </xf>
    <xf numFmtId="1" fontId="58" fillId="0" borderId="151" xfId="3" quotePrefix="1" applyNumberFormat="1" applyFont="1" applyBorder="1" applyAlignment="1">
      <alignment horizontal="center" vertical="center"/>
    </xf>
    <xf numFmtId="0" fontId="69" fillId="0" borderId="147" xfId="9" applyFont="1" applyBorder="1" applyAlignment="1">
      <alignment horizontal="center"/>
    </xf>
    <xf numFmtId="49" fontId="69" fillId="0" borderId="147" xfId="8" applyNumberFormat="1" applyFont="1" applyBorder="1" applyAlignment="1">
      <alignment horizontal="center" vertical="center"/>
    </xf>
    <xf numFmtId="0" fontId="69" fillId="0" borderId="150" xfId="3" applyFont="1" applyBorder="1"/>
    <xf numFmtId="1" fontId="62" fillId="0" borderId="147" xfId="3" quotePrefix="1" applyNumberFormat="1" applyFont="1" applyBorder="1" applyAlignment="1">
      <alignment horizontal="center" vertical="center"/>
    </xf>
    <xf numFmtId="0" fontId="16" fillId="0" borderId="151" xfId="3" quotePrefix="1" applyFont="1" applyBorder="1" applyAlignment="1">
      <alignment horizontal="center" vertical="center"/>
    </xf>
    <xf numFmtId="0" fontId="73" fillId="0" borderId="151" xfId="3" quotePrefix="1" applyFont="1" applyBorder="1" applyAlignment="1">
      <alignment horizontal="center" vertical="center"/>
    </xf>
    <xf numFmtId="0" fontId="58" fillId="0" borderId="151" xfId="3" quotePrefix="1" applyFont="1" applyBorder="1" applyAlignment="1">
      <alignment horizontal="center" vertical="center"/>
    </xf>
    <xf numFmtId="1" fontId="67" fillId="8" borderId="147" xfId="3" quotePrefix="1" applyNumberFormat="1" applyFont="1" applyFill="1" applyBorder="1" applyAlignment="1">
      <alignment horizontal="center" vertical="center"/>
    </xf>
    <xf numFmtId="0" fontId="48" fillId="8" borderId="147" xfId="3" quotePrefix="1" applyFont="1" applyFill="1" applyBorder="1" applyAlignment="1">
      <alignment horizontal="center" vertical="center"/>
    </xf>
    <xf numFmtId="0" fontId="72" fillId="8" borderId="151" xfId="3" quotePrefix="1" applyFont="1" applyFill="1" applyBorder="1" applyAlignment="1">
      <alignment horizontal="center" vertical="center"/>
    </xf>
    <xf numFmtId="1" fontId="72" fillId="8" borderId="151" xfId="3" quotePrefix="1" applyNumberFormat="1" applyFont="1" applyFill="1" applyBorder="1" applyAlignment="1">
      <alignment horizontal="center" vertical="center"/>
    </xf>
    <xf numFmtId="0" fontId="30" fillId="0" borderId="151" xfId="3" quotePrefix="1" applyFont="1" applyBorder="1" applyAlignment="1">
      <alignment horizontal="center" vertical="center"/>
    </xf>
    <xf numFmtId="0" fontId="72" fillId="8" borderId="147" xfId="3" quotePrefix="1" applyFont="1" applyFill="1" applyBorder="1" applyAlignment="1">
      <alignment horizontal="center" vertical="center"/>
    </xf>
    <xf numFmtId="0" fontId="69" fillId="0" borderId="147" xfId="10" applyFont="1" applyBorder="1" applyAlignment="1">
      <alignment horizontal="center" vertical="center"/>
    </xf>
    <xf numFmtId="0" fontId="43" fillId="0" borderId="151" xfId="3" quotePrefix="1" applyFont="1" applyBorder="1" applyAlignment="1">
      <alignment horizontal="center" vertical="center"/>
    </xf>
    <xf numFmtId="49" fontId="69" fillId="0" borderId="147" xfId="10" applyNumberFormat="1" applyFont="1" applyBorder="1" applyAlignment="1">
      <alignment horizontal="center" vertical="center"/>
    </xf>
    <xf numFmtId="0" fontId="74" fillId="8" borderId="151" xfId="3" quotePrefix="1" applyFont="1" applyFill="1" applyBorder="1" applyAlignment="1">
      <alignment horizontal="center" vertical="center"/>
    </xf>
    <xf numFmtId="1" fontId="16" fillId="0" borderId="147" xfId="3" quotePrefix="1" applyNumberFormat="1" applyFont="1" applyBorder="1" applyAlignment="1">
      <alignment horizontal="center" vertical="center"/>
    </xf>
    <xf numFmtId="1" fontId="70" fillId="0" borderId="147" xfId="3" quotePrefix="1" applyNumberFormat="1" applyFont="1" applyBorder="1" applyAlignment="1">
      <alignment horizontal="center" vertical="center"/>
    </xf>
    <xf numFmtId="1" fontId="72" fillId="8" borderId="147" xfId="3" quotePrefix="1" applyNumberFormat="1" applyFont="1" applyFill="1" applyBorder="1" applyAlignment="1">
      <alignment horizontal="center" vertical="center"/>
    </xf>
    <xf numFmtId="0" fontId="69" fillId="0" borderId="147" xfId="8" applyFont="1" applyBorder="1" applyAlignment="1">
      <alignment horizontal="center" vertical="center"/>
    </xf>
    <xf numFmtId="0" fontId="30" fillId="0" borderId="151" xfId="3" applyFont="1" applyBorder="1" applyAlignment="1">
      <alignment horizontal="center"/>
    </xf>
    <xf numFmtId="0" fontId="69" fillId="0" borderId="147" xfId="11" applyFont="1" applyBorder="1" applyAlignment="1">
      <alignment horizontal="center"/>
    </xf>
    <xf numFmtId="1" fontId="30" fillId="0" borderId="151" xfId="3" quotePrefix="1" applyNumberFormat="1" applyFont="1" applyBorder="1" applyAlignment="1">
      <alignment horizontal="center" vertical="center"/>
    </xf>
    <xf numFmtId="1" fontId="73" fillId="0" borderId="151" xfId="3" quotePrefix="1" applyNumberFormat="1" applyFont="1" applyBorder="1" applyAlignment="1">
      <alignment horizontal="center" vertical="center"/>
    </xf>
    <xf numFmtId="1" fontId="43" fillId="0" borderId="151" xfId="3" quotePrefix="1" applyNumberFormat="1" applyFont="1" applyBorder="1" applyAlignment="1">
      <alignment horizontal="center" vertical="center"/>
    </xf>
    <xf numFmtId="0" fontId="30" fillId="0" borderId="147" xfId="3" quotePrefix="1" applyFont="1" applyBorder="1" applyAlignment="1">
      <alignment horizontal="center" vertical="center"/>
    </xf>
    <xf numFmtId="0" fontId="69" fillId="8" borderId="149" xfId="3" applyFont="1" applyFill="1" applyBorder="1"/>
    <xf numFmtId="0" fontId="69" fillId="0" borderId="147" xfId="12" applyFont="1" applyBorder="1" applyAlignment="1">
      <alignment horizontal="center"/>
    </xf>
    <xf numFmtId="0" fontId="60" fillId="34" borderId="147" xfId="3" applyFont="1" applyFill="1" applyBorder="1" applyAlignment="1">
      <alignment horizontal="center" vertical="center"/>
    </xf>
    <xf numFmtId="0" fontId="69" fillId="34" borderId="149" xfId="3" applyFont="1" applyFill="1" applyBorder="1"/>
    <xf numFmtId="1" fontId="48" fillId="34" borderId="147" xfId="3" quotePrefix="1" applyNumberFormat="1" applyFont="1" applyFill="1" applyBorder="1" applyAlignment="1">
      <alignment horizontal="center" vertical="center"/>
    </xf>
    <xf numFmtId="1" fontId="67" fillId="34" borderId="147" xfId="3" quotePrefix="1" applyNumberFormat="1" applyFont="1" applyFill="1" applyBorder="1" applyAlignment="1">
      <alignment horizontal="center" vertical="center"/>
    </xf>
    <xf numFmtId="0" fontId="48" fillId="34" borderId="147" xfId="3" quotePrefix="1" applyFont="1" applyFill="1" applyBorder="1" applyAlignment="1">
      <alignment horizontal="center" vertical="center"/>
    </xf>
    <xf numFmtId="0" fontId="67" fillId="34" borderId="147" xfId="3" quotePrefix="1" applyFont="1" applyFill="1" applyBorder="1" applyAlignment="1">
      <alignment horizontal="center" vertical="center"/>
    </xf>
    <xf numFmtId="0" fontId="69" fillId="0" borderId="147" xfId="13" applyFont="1" applyBorder="1" applyAlignment="1">
      <alignment horizontal="center"/>
    </xf>
    <xf numFmtId="0" fontId="69" fillId="0" borderId="147" xfId="4" applyFont="1" applyBorder="1" applyAlignment="1">
      <alignment horizontal="center"/>
    </xf>
    <xf numFmtId="0" fontId="69" fillId="0" borderId="149" xfId="3" applyFont="1" applyBorder="1" applyAlignment="1">
      <alignment wrapText="1"/>
    </xf>
    <xf numFmtId="0" fontId="69" fillId="0" borderId="147" xfId="9" applyFont="1" applyBorder="1" applyAlignment="1">
      <alignment horizontal="center" vertical="center"/>
    </xf>
    <xf numFmtId="0" fontId="69" fillId="0" borderId="147" xfId="4" applyFont="1" applyBorder="1" applyAlignment="1">
      <alignment horizontal="center" vertical="center"/>
    </xf>
    <xf numFmtId="0" fontId="69" fillId="0" borderId="147" xfId="14" applyFont="1" applyBorder="1" applyAlignment="1">
      <alignment horizontal="center"/>
    </xf>
    <xf numFmtId="0" fontId="49" fillId="8" borderId="149" xfId="3" applyFont="1" applyFill="1" applyBorder="1" applyAlignment="1">
      <alignment vertical="center"/>
    </xf>
    <xf numFmtId="0" fontId="48" fillId="8" borderId="151" xfId="3" quotePrefix="1" applyFont="1" applyFill="1" applyBorder="1" applyAlignment="1">
      <alignment horizontal="center" vertical="center"/>
    </xf>
    <xf numFmtId="1" fontId="67" fillId="8" borderId="151" xfId="3" quotePrefix="1" applyNumberFormat="1" applyFont="1" applyFill="1" applyBorder="1" applyAlignment="1">
      <alignment horizontal="center" vertical="center"/>
    </xf>
    <xf numFmtId="1" fontId="48" fillId="8" borderId="151" xfId="3" quotePrefix="1" applyNumberFormat="1" applyFont="1" applyFill="1" applyBorder="1" applyAlignment="1">
      <alignment horizontal="center" vertical="center"/>
    </xf>
    <xf numFmtId="1" fontId="74" fillId="8" borderId="147" xfId="3" quotePrefix="1" applyNumberFormat="1" applyFont="1" applyFill="1" applyBorder="1" applyAlignment="1">
      <alignment horizontal="center" vertical="center"/>
    </xf>
    <xf numFmtId="0" fontId="48" fillId="9" borderId="149" xfId="3" applyFont="1" applyFill="1" applyBorder="1" applyAlignment="1">
      <alignment vertical="center"/>
    </xf>
    <xf numFmtId="0" fontId="48" fillId="9" borderId="150" xfId="3" applyFont="1" applyFill="1" applyBorder="1" applyAlignment="1">
      <alignment vertical="center" wrapText="1"/>
    </xf>
    <xf numFmtId="0" fontId="30" fillId="9" borderId="150" xfId="3" applyFont="1" applyFill="1" applyBorder="1" applyAlignment="1">
      <alignment vertical="center" wrapText="1"/>
    </xf>
    <xf numFmtId="1" fontId="58" fillId="9" borderId="150" xfId="3" applyNumberFormat="1" applyFont="1" applyFill="1" applyBorder="1" applyAlignment="1">
      <alignment vertical="center" wrapText="1"/>
    </xf>
    <xf numFmtId="1" fontId="30" fillId="9" borderId="150" xfId="3" applyNumberFormat="1" applyFont="1" applyFill="1" applyBorder="1" applyAlignment="1">
      <alignment vertical="center" wrapText="1"/>
    </xf>
    <xf numFmtId="1" fontId="30" fillId="9" borderId="147" xfId="3" quotePrefix="1" applyNumberFormat="1" applyFont="1" applyFill="1" applyBorder="1" applyAlignment="1">
      <alignment horizontal="center" vertical="center"/>
    </xf>
    <xf numFmtId="1" fontId="58" fillId="9" borderId="151" xfId="3" quotePrefix="1" applyNumberFormat="1" applyFont="1" applyFill="1" applyBorder="1" applyAlignment="1">
      <alignment horizontal="center" vertical="center"/>
    </xf>
    <xf numFmtId="0" fontId="69" fillId="9" borderId="149" xfId="8" applyFont="1" applyFill="1" applyBorder="1" applyAlignment="1">
      <alignment horizontal="center" vertical="center"/>
    </xf>
    <xf numFmtId="0" fontId="69" fillId="9" borderId="147" xfId="3" applyFont="1" applyFill="1" applyBorder="1"/>
    <xf numFmtId="0" fontId="30" fillId="9" borderId="147" xfId="3" quotePrefix="1" applyFont="1" applyFill="1" applyBorder="1" applyAlignment="1">
      <alignment horizontal="center" vertical="center"/>
    </xf>
    <xf numFmtId="1" fontId="62" fillId="9" borderId="147" xfId="3" quotePrefix="1" applyNumberFormat="1" applyFont="1" applyFill="1" applyBorder="1" applyAlignment="1">
      <alignment horizontal="center" vertical="center"/>
    </xf>
    <xf numFmtId="1" fontId="30" fillId="9" borderId="151" xfId="3" quotePrefix="1" applyNumberFormat="1" applyFont="1" applyFill="1" applyBorder="1" applyAlignment="1">
      <alignment horizontal="center" vertical="center"/>
    </xf>
    <xf numFmtId="0" fontId="69" fillId="9" borderId="147" xfId="8" applyFont="1" applyFill="1" applyBorder="1" applyAlignment="1">
      <alignment horizontal="center" vertical="center"/>
    </xf>
    <xf numFmtId="0" fontId="69" fillId="9" borderId="147" xfId="3" applyFont="1" applyFill="1" applyBorder="1" applyAlignment="1">
      <alignment wrapText="1"/>
    </xf>
    <xf numFmtId="0" fontId="60" fillId="9" borderId="147" xfId="3" applyFont="1" applyFill="1" applyBorder="1" applyAlignment="1">
      <alignment horizontal="center" vertical="center"/>
    </xf>
    <xf numFmtId="0" fontId="60" fillId="9" borderId="147" xfId="3" applyFont="1" applyFill="1" applyBorder="1" applyAlignment="1">
      <alignment wrapText="1"/>
    </xf>
    <xf numFmtId="1" fontId="62" fillId="9" borderId="148" xfId="3" quotePrefix="1" applyNumberFormat="1" applyFont="1" applyFill="1" applyBorder="1" applyAlignment="1">
      <alignment horizontal="center" vertical="center"/>
    </xf>
    <xf numFmtId="0" fontId="48" fillId="9" borderId="148" xfId="3" applyFont="1" applyFill="1" applyBorder="1" applyAlignment="1">
      <alignment horizontal="center" vertical="center"/>
    </xf>
    <xf numFmtId="1" fontId="72" fillId="9" borderId="148" xfId="3" quotePrefix="1" applyNumberFormat="1" applyFont="1" applyFill="1" applyBorder="1" applyAlignment="1">
      <alignment horizontal="center" vertical="center"/>
    </xf>
    <xf numFmtId="164" fontId="10" fillId="3" borderId="144" xfId="1" applyNumberFormat="1" applyFont="1" applyFill="1" applyBorder="1" applyAlignment="1">
      <alignment horizontal="center" vertical="center"/>
    </xf>
    <xf numFmtId="165" fontId="64" fillId="0" borderId="145" xfId="2" applyNumberFormat="1" applyFont="1" applyBorder="1" applyAlignment="1" applyProtection="1">
      <alignment horizontal="left" vertical="center" indent="1"/>
    </xf>
    <xf numFmtId="165" fontId="65" fillId="0" borderId="145" xfId="2" applyNumberFormat="1" applyFont="1" applyBorder="1" applyAlignment="1" applyProtection="1">
      <alignment horizontal="left" vertical="center"/>
    </xf>
    <xf numFmtId="1" fontId="70" fillId="0" borderId="148" xfId="3" applyNumberFormat="1" applyFont="1" applyBorder="1" applyAlignment="1">
      <alignment horizontal="center" vertical="center" wrapText="1"/>
    </xf>
    <xf numFmtId="1" fontId="16" fillId="0" borderId="151" xfId="3" quotePrefix="1" applyNumberFormat="1" applyFont="1" applyBorder="1" applyAlignment="1">
      <alignment horizontal="center" vertical="center"/>
    </xf>
    <xf numFmtId="1" fontId="70" fillId="0" borderId="151" xfId="3" quotePrefix="1" applyNumberFormat="1" applyFont="1" applyBorder="1" applyAlignment="1">
      <alignment horizontal="center" vertical="center"/>
    </xf>
    <xf numFmtId="0" fontId="60" fillId="30" borderId="147" xfId="3" applyFont="1" applyFill="1" applyBorder="1" applyAlignment="1">
      <alignment horizontal="center" vertical="center"/>
    </xf>
    <xf numFmtId="0" fontId="60" fillId="30" borderId="150" xfId="3" applyFont="1" applyFill="1" applyBorder="1" applyAlignment="1">
      <alignment horizontal="left" vertical="center" wrapText="1"/>
    </xf>
    <xf numFmtId="1" fontId="48" fillId="30" borderId="147" xfId="3" quotePrefix="1" applyNumberFormat="1" applyFont="1" applyFill="1" applyBorder="1" applyAlignment="1">
      <alignment horizontal="center" vertical="center"/>
    </xf>
    <xf numFmtId="1" fontId="67" fillId="30" borderId="147" xfId="3" quotePrefix="1" applyNumberFormat="1" applyFont="1" applyFill="1" applyBorder="1" applyAlignment="1">
      <alignment horizontal="center" vertical="center"/>
    </xf>
    <xf numFmtId="1" fontId="67" fillId="30" borderId="151" xfId="3" quotePrefix="1" applyNumberFormat="1" applyFont="1" applyFill="1" applyBorder="1" applyAlignment="1">
      <alignment horizontal="center" vertical="center"/>
    </xf>
    <xf numFmtId="1" fontId="62" fillId="0" borderId="151" xfId="3" quotePrefix="1" applyNumberFormat="1" applyFont="1" applyBorder="1" applyAlignment="1">
      <alignment horizontal="center" vertical="center"/>
    </xf>
    <xf numFmtId="1" fontId="42" fillId="0" borderId="147" xfId="3" quotePrefix="1" applyNumberFormat="1" applyFont="1" applyBorder="1" applyAlignment="1">
      <alignment horizontal="center" vertical="center"/>
    </xf>
    <xf numFmtId="1" fontId="15" fillId="0" borderId="151" xfId="3" quotePrefix="1" applyNumberFormat="1" applyFont="1" applyBorder="1" applyAlignment="1">
      <alignment horizontal="center" vertical="center"/>
    </xf>
    <xf numFmtId="1" fontId="42" fillId="0" borderId="151" xfId="3" quotePrefix="1" applyNumberFormat="1" applyFont="1" applyBorder="1" applyAlignment="1">
      <alignment horizontal="center" vertical="center"/>
    </xf>
    <xf numFmtId="1" fontId="71" fillId="30" borderId="151" xfId="3" quotePrefix="1" applyNumberFormat="1" applyFont="1" applyFill="1" applyBorder="1" applyAlignment="1">
      <alignment horizontal="center" vertical="center"/>
    </xf>
    <xf numFmtId="0" fontId="69" fillId="0" borderId="147" xfId="11" applyFont="1" applyBorder="1" applyAlignment="1">
      <alignment horizontal="center" vertical="center"/>
    </xf>
    <xf numFmtId="0" fontId="69" fillId="30" borderId="149" xfId="3" applyFont="1" applyFill="1" applyBorder="1"/>
    <xf numFmtId="0" fontId="48" fillId="30" borderId="147" xfId="3" quotePrefix="1" applyFont="1" applyFill="1" applyBorder="1" applyAlignment="1">
      <alignment horizontal="center" vertical="center"/>
    </xf>
    <xf numFmtId="0" fontId="67" fillId="30" borderId="147" xfId="3" quotePrefix="1" applyFont="1" applyFill="1" applyBorder="1" applyAlignment="1">
      <alignment horizontal="center" vertical="center"/>
    </xf>
    <xf numFmtId="0" fontId="69" fillId="0" borderId="147" xfId="12" applyFont="1" applyBorder="1" applyAlignment="1">
      <alignment horizontal="center" vertical="center"/>
    </xf>
    <xf numFmtId="0" fontId="62" fillId="0" borderId="151" xfId="3" quotePrefix="1" applyFont="1" applyBorder="1" applyAlignment="1">
      <alignment horizontal="center" vertical="center"/>
    </xf>
    <xf numFmtId="0" fontId="69" fillId="0" borderId="147" xfId="13" applyFont="1" applyBorder="1" applyAlignment="1">
      <alignment horizontal="center" vertical="center"/>
    </xf>
    <xf numFmtId="0" fontId="62" fillId="0" borderId="147" xfId="3" quotePrefix="1" applyFont="1" applyBorder="1" applyAlignment="1">
      <alignment horizontal="center" vertical="center"/>
    </xf>
    <xf numFmtId="0" fontId="69" fillId="0" borderId="147" xfId="14" applyFont="1" applyBorder="1" applyAlignment="1">
      <alignment horizontal="center" vertical="center"/>
    </xf>
    <xf numFmtId="0" fontId="60" fillId="30" borderId="149" xfId="3" applyFont="1" applyFill="1" applyBorder="1" applyAlignment="1">
      <alignment horizontal="center" vertical="center"/>
    </xf>
    <xf numFmtId="0" fontId="12" fillId="30" borderId="149" xfId="3" applyFont="1" applyFill="1" applyBorder="1" applyAlignment="1">
      <alignment horizontal="center" vertical="center"/>
    </xf>
    <xf numFmtId="1" fontId="60" fillId="30" borderId="147" xfId="3" quotePrefix="1" applyNumberFormat="1" applyFont="1" applyFill="1" applyBorder="1" applyAlignment="1">
      <alignment horizontal="center" vertical="center"/>
    </xf>
    <xf numFmtId="1" fontId="71" fillId="30" borderId="147" xfId="3" quotePrefix="1" applyNumberFormat="1" applyFont="1" applyFill="1" applyBorder="1" applyAlignment="1">
      <alignment horizontal="center" vertical="center"/>
    </xf>
    <xf numFmtId="0" fontId="60" fillId="9" borderId="147" xfId="3" applyFont="1" applyFill="1" applyBorder="1" applyAlignment="1">
      <alignment horizontal="left" vertical="center"/>
    </xf>
    <xf numFmtId="0" fontId="71" fillId="9" borderId="147" xfId="3" applyFont="1" applyFill="1" applyBorder="1" applyAlignment="1">
      <alignment horizontal="center" vertical="center"/>
    </xf>
    <xf numFmtId="0" fontId="15" fillId="30" borderId="147" xfId="3" applyFont="1" applyFill="1" applyBorder="1" applyAlignment="1">
      <alignment horizontal="center" vertical="center"/>
    </xf>
    <xf numFmtId="0" fontId="12" fillId="30" borderId="147" xfId="3" applyFont="1" applyFill="1" applyBorder="1" applyAlignment="1">
      <alignment horizontal="center" vertical="center"/>
    </xf>
    <xf numFmtId="0" fontId="60" fillId="30" borderId="147" xfId="3" quotePrefix="1" applyFont="1" applyFill="1" applyBorder="1" applyAlignment="1">
      <alignment horizontal="center" vertical="center"/>
    </xf>
    <xf numFmtId="0" fontId="71" fillId="30" borderId="147" xfId="3" quotePrefix="1" applyFont="1" applyFill="1" applyBorder="1" applyAlignment="1">
      <alignment horizontal="center" vertical="center"/>
    </xf>
    <xf numFmtId="0" fontId="60" fillId="38" borderId="147" xfId="3" applyFont="1" applyFill="1" applyBorder="1" applyAlignment="1">
      <alignment horizontal="center" vertical="center"/>
    </xf>
    <xf numFmtId="0" fontId="71" fillId="30" borderId="147" xfId="3" applyFont="1" applyFill="1" applyBorder="1" applyAlignment="1">
      <alignment horizontal="center" vertical="center"/>
    </xf>
    <xf numFmtId="0" fontId="8" fillId="0" borderId="13" xfId="4" applyFont="1" applyBorder="1" applyAlignment="1">
      <alignment horizontal="left" vertical="center" wrapText="1"/>
    </xf>
    <xf numFmtId="0" fontId="8" fillId="0" borderId="79" xfId="4" applyFont="1" applyBorder="1" applyAlignment="1">
      <alignment horizontal="left" vertical="center"/>
    </xf>
    <xf numFmtId="0" fontId="8" fillId="0" borderId="79" xfId="4" applyFont="1" applyBorder="1" applyAlignment="1">
      <alignment horizontal="left" vertical="center" wrapText="1"/>
    </xf>
    <xf numFmtId="0" fontId="18" fillId="0" borderId="79" xfId="3" applyFont="1" applyBorder="1" applyAlignment="1">
      <alignment horizontal="left" vertical="center" wrapText="1"/>
    </xf>
    <xf numFmtId="0" fontId="18" fillId="0" borderId="79" xfId="3" applyFont="1" applyBorder="1" applyAlignment="1">
      <alignment horizontal="left" wrapText="1"/>
    </xf>
    <xf numFmtId="0" fontId="18" fillId="0" borderId="79" xfId="4" applyFont="1" applyBorder="1" applyAlignment="1" applyProtection="1">
      <alignment wrapText="1"/>
      <protection locked="0"/>
    </xf>
    <xf numFmtId="0" fontId="141" fillId="0" borderId="63" xfId="87" applyFill="1"/>
    <xf numFmtId="0" fontId="141" fillId="0" borderId="129" xfId="87" applyFill="1" applyBorder="1" applyAlignment="1">
      <alignment vertical="center" wrapText="1"/>
    </xf>
    <xf numFmtId="0" fontId="18" fillId="41" borderId="79" xfId="3" applyFont="1" applyFill="1" applyBorder="1" applyAlignment="1" applyProtection="1">
      <alignment horizontal="left" vertical="center" wrapText="1"/>
      <protection locked="0"/>
    </xf>
    <xf numFmtId="0" fontId="190" fillId="0" borderId="79" xfId="3" applyFont="1" applyBorder="1" applyAlignment="1" applyProtection="1">
      <alignment horizontal="center" vertical="center" wrapText="1"/>
      <protection locked="0"/>
    </xf>
    <xf numFmtId="0" fontId="190" fillId="7" borderId="79" xfId="3" applyFont="1" applyFill="1" applyBorder="1" applyAlignment="1">
      <alignment horizontal="center" vertical="center" wrapText="1"/>
    </xf>
    <xf numFmtId="0" fontId="116" fillId="0" borderId="0" xfId="0" applyFont="1" applyAlignment="1">
      <alignment horizontal="center"/>
    </xf>
    <xf numFmtId="1" fontId="30" fillId="0" borderId="19" xfId="0" applyNumberFormat="1" applyFont="1" applyBorder="1" applyAlignment="1">
      <alignment horizontal="center" vertical="center"/>
    </xf>
    <xf numFmtId="1" fontId="70" fillId="0" borderId="12" xfId="0" applyNumberFormat="1" applyFont="1" applyBorder="1" applyAlignment="1">
      <alignment horizontal="center" vertical="center"/>
    </xf>
    <xf numFmtId="1" fontId="16" fillId="0" borderId="12" xfId="0" applyNumberFormat="1" applyFont="1" applyBorder="1" applyAlignment="1">
      <alignment horizontal="center" vertical="center"/>
    </xf>
    <xf numFmtId="1" fontId="62" fillId="0" borderId="155" xfId="0" applyNumberFormat="1" applyFont="1" applyBorder="1" applyAlignment="1">
      <alignment horizontal="center" vertical="center"/>
    </xf>
    <xf numFmtId="1" fontId="30" fillId="0" borderId="147" xfId="0" applyNumberFormat="1" applyFont="1" applyBorder="1" applyAlignment="1">
      <alignment horizontal="center" vertical="center"/>
    </xf>
    <xf numFmtId="1" fontId="70" fillId="30" borderId="147" xfId="0" applyNumberFormat="1" applyFont="1" applyFill="1" applyBorder="1" applyAlignment="1">
      <alignment horizontal="center" vertical="center"/>
    </xf>
    <xf numFmtId="1" fontId="16" fillId="0" borderId="147" xfId="0" applyNumberFormat="1" applyFont="1" applyBorder="1" applyAlignment="1">
      <alignment horizontal="center" vertical="center"/>
    </xf>
    <xf numFmtId="1" fontId="62" fillId="30" borderId="147" xfId="0" applyNumberFormat="1" applyFont="1" applyFill="1" applyBorder="1" applyAlignment="1">
      <alignment horizontal="center" vertical="center"/>
    </xf>
    <xf numFmtId="1" fontId="70" fillId="0" borderId="147" xfId="0" applyNumberFormat="1" applyFont="1" applyBorder="1" applyAlignment="1">
      <alignment horizontal="center" vertical="center"/>
    </xf>
    <xf numFmtId="1" fontId="62" fillId="0" borderId="147" xfId="0" applyNumberFormat="1" applyFont="1" applyBorder="1" applyAlignment="1">
      <alignment horizontal="center" vertical="center"/>
    </xf>
    <xf numFmtId="1" fontId="67" fillId="30" borderId="147" xfId="0" quotePrefix="1" applyNumberFormat="1" applyFont="1" applyFill="1" applyBorder="1" applyAlignment="1">
      <alignment horizontal="center" vertical="center"/>
    </xf>
    <xf numFmtId="4" fontId="191" fillId="9" borderId="83" xfId="95" applyNumberFormat="1" applyFont="1" applyFill="1" applyBorder="1"/>
    <xf numFmtId="0" fontId="133" fillId="5" borderId="0" xfId="83" applyFont="1" applyFill="1" applyAlignment="1">
      <alignment horizontal="center" wrapText="1"/>
    </xf>
    <xf numFmtId="0" fontId="131" fillId="5" borderId="0" xfId="83" applyFont="1" applyFill="1" applyAlignment="1">
      <alignment horizontal="left"/>
    </xf>
    <xf numFmtId="0" fontId="132" fillId="5" borderId="0" xfId="83" applyFont="1" applyFill="1" applyAlignment="1">
      <alignment horizontal="left"/>
    </xf>
    <xf numFmtId="0" fontId="133" fillId="5" borderId="0" xfId="83" applyFont="1" applyFill="1" applyAlignment="1">
      <alignment horizontal="center"/>
    </xf>
    <xf numFmtId="0" fontId="38" fillId="0" borderId="79" xfId="3" applyFont="1" applyBorder="1" applyAlignment="1">
      <alignment horizontal="center" vertical="center" textRotation="90" wrapText="1"/>
    </xf>
    <xf numFmtId="165" fontId="6" fillId="0" borderId="89" xfId="2" applyNumberFormat="1" applyFont="1" applyBorder="1" applyAlignment="1" applyProtection="1">
      <alignment horizontal="center" vertical="center"/>
    </xf>
    <xf numFmtId="165" fontId="6" fillId="0" borderId="91" xfId="2" applyNumberFormat="1" applyFont="1" applyBorder="1" applyAlignment="1" applyProtection="1">
      <alignment horizontal="center" vertical="center"/>
    </xf>
    <xf numFmtId="0" fontId="38" fillId="0" borderId="79" xfId="3" applyFont="1" applyBorder="1" applyAlignment="1">
      <alignment horizontal="center" vertical="center" wrapText="1"/>
    </xf>
    <xf numFmtId="3" fontId="38" fillId="0" borderId="79" xfId="3" applyNumberFormat="1" applyFont="1" applyBorder="1" applyAlignment="1">
      <alignment horizontal="center" vertical="center" textRotation="90" wrapText="1"/>
    </xf>
    <xf numFmtId="3" fontId="38" fillId="0" borderId="79" xfId="3" applyNumberFormat="1" applyFont="1" applyBorder="1" applyAlignment="1">
      <alignment horizontal="center" vertical="center" wrapText="1"/>
    </xf>
    <xf numFmtId="0" fontId="18" fillId="0" borderId="79" xfId="3" applyFont="1" applyBorder="1" applyAlignment="1">
      <alignment horizontal="center" vertical="center" wrapText="1"/>
    </xf>
    <xf numFmtId="0" fontId="18" fillId="5" borderId="79" xfId="4" applyFont="1" applyFill="1" applyBorder="1" applyAlignment="1">
      <alignment horizontal="center" vertical="center" wrapText="1"/>
    </xf>
    <xf numFmtId="165" fontId="6" fillId="0" borderId="89" xfId="2" applyNumberFormat="1" applyFont="1" applyBorder="1" applyAlignment="1" applyProtection="1">
      <alignment horizontal="left" vertical="center" indent="1"/>
    </xf>
    <xf numFmtId="165" fontId="6" fillId="0" borderId="91" xfId="2" applyNumberFormat="1" applyFont="1" applyBorder="1" applyAlignment="1" applyProtection="1">
      <alignment horizontal="left" vertical="center" indent="1"/>
    </xf>
    <xf numFmtId="0" fontId="18" fillId="0" borderId="79" xfId="4" applyFont="1" applyBorder="1" applyAlignment="1">
      <alignment horizontal="center" vertical="center" wrapText="1"/>
    </xf>
    <xf numFmtId="0" fontId="38" fillId="5" borderId="79" xfId="3" applyFont="1" applyFill="1" applyBorder="1" applyAlignment="1">
      <alignment horizontal="center" vertical="center" wrapText="1"/>
    </xf>
    <xf numFmtId="0" fontId="18" fillId="5" borderId="79" xfId="3" applyFont="1" applyFill="1" applyBorder="1" applyAlignment="1">
      <alignment horizontal="center" vertical="center" wrapText="1"/>
    </xf>
    <xf numFmtId="0" fontId="38" fillId="5" borderId="79" xfId="3" applyFont="1" applyFill="1" applyBorder="1" applyAlignment="1">
      <alignment horizontal="center" vertical="center" textRotation="90" wrapText="1"/>
    </xf>
    <xf numFmtId="0" fontId="18" fillId="5" borderId="79" xfId="84" applyFont="1" applyFill="1" applyBorder="1" applyAlignment="1">
      <alignment horizontal="center" vertical="center" wrapText="1"/>
    </xf>
    <xf numFmtId="0" fontId="40" fillId="0" borderId="19" xfId="3" applyFont="1" applyBorder="1" applyAlignment="1">
      <alignment horizontal="center" vertical="center"/>
    </xf>
    <xf numFmtId="0" fontId="40" fillId="0" borderId="12" xfId="3" applyFont="1" applyBorder="1" applyAlignment="1">
      <alignment horizontal="center" vertical="center"/>
    </xf>
    <xf numFmtId="0" fontId="40" fillId="0" borderId="18" xfId="3" applyFont="1" applyBorder="1" applyAlignment="1">
      <alignment horizontal="center" vertical="center"/>
    </xf>
    <xf numFmtId="0" fontId="45" fillId="0" borderId="12" xfId="3" applyFont="1" applyBorder="1" applyAlignment="1">
      <alignment horizontal="center" vertical="center" wrapText="1"/>
    </xf>
    <xf numFmtId="0" fontId="45" fillId="0" borderId="18" xfId="3" applyFont="1" applyBorder="1" applyAlignment="1">
      <alignment horizontal="center" vertical="center" wrapText="1"/>
    </xf>
    <xf numFmtId="0" fontId="45" fillId="0" borderId="19" xfId="3" applyFont="1" applyBorder="1" applyAlignment="1">
      <alignment horizontal="center" vertical="center" wrapText="1"/>
    </xf>
    <xf numFmtId="0" fontId="47" fillId="0" borderId="34" xfId="3" applyFont="1" applyBorder="1" applyAlignment="1">
      <alignment horizontal="center" vertical="center"/>
    </xf>
    <xf numFmtId="0" fontId="47" fillId="0" borderId="78" xfId="3" applyFont="1" applyBorder="1" applyAlignment="1">
      <alignment horizontal="center" vertical="center"/>
    </xf>
    <xf numFmtId="0" fontId="47" fillId="0" borderId="13" xfId="3" applyFont="1" applyBorder="1" applyAlignment="1">
      <alignment horizontal="center" vertical="center"/>
    </xf>
    <xf numFmtId="0" fontId="47" fillId="0" borderId="15" xfId="3" applyFont="1" applyBorder="1" applyAlignment="1">
      <alignment horizontal="center" vertical="center"/>
    </xf>
    <xf numFmtId="0" fontId="47" fillId="0" borderId="16" xfId="3" applyFont="1" applyBorder="1" applyAlignment="1">
      <alignment horizontal="center" vertical="center"/>
    </xf>
    <xf numFmtId="0" fontId="12" fillId="0" borderId="12" xfId="3" applyFont="1" applyBorder="1" applyAlignment="1">
      <alignment horizontal="left" vertical="center" wrapText="1"/>
    </xf>
    <xf numFmtId="0" fontId="13" fillId="0" borderId="12" xfId="3" applyFont="1" applyBorder="1" applyAlignment="1">
      <alignment horizontal="left" vertical="center" wrapText="1"/>
    </xf>
    <xf numFmtId="0" fontId="13" fillId="0" borderId="18" xfId="3" applyFont="1" applyBorder="1" applyAlignment="1">
      <alignment horizontal="left" vertical="center" wrapText="1"/>
    </xf>
    <xf numFmtId="0" fontId="12" fillId="0" borderId="18" xfId="3" applyFont="1" applyBorder="1" applyAlignment="1">
      <alignment horizontal="left" vertical="center" wrapText="1"/>
    </xf>
    <xf numFmtId="0" fontId="12" fillId="0" borderId="19" xfId="3" applyFont="1" applyBorder="1" applyAlignment="1">
      <alignment horizontal="left" vertical="center" wrapText="1"/>
    </xf>
    <xf numFmtId="0" fontId="18" fillId="0" borderId="109" xfId="3" applyFont="1" applyBorder="1" applyAlignment="1">
      <alignment horizontal="center" vertical="center" wrapText="1"/>
    </xf>
    <xf numFmtId="0" fontId="18" fillId="0" borderId="18" xfId="3" applyFont="1" applyBorder="1" applyAlignment="1">
      <alignment horizontal="center" vertical="center" wrapText="1"/>
    </xf>
    <xf numFmtId="0" fontId="18" fillId="0" borderId="99" xfId="3" applyFont="1" applyBorder="1" applyAlignment="1">
      <alignment horizontal="center" vertical="center" wrapText="1"/>
    </xf>
    <xf numFmtId="0" fontId="18" fillId="0" borderId="100" xfId="3" applyFont="1" applyBorder="1" applyAlignment="1">
      <alignment horizontal="center" vertical="center" wrapText="1"/>
    </xf>
    <xf numFmtId="0" fontId="47" fillId="0" borderId="26" xfId="3" applyFont="1" applyBorder="1" applyAlignment="1">
      <alignment horizontal="center" vertical="center"/>
    </xf>
    <xf numFmtId="0" fontId="13" fillId="0" borderId="32" xfId="3" applyFont="1" applyBorder="1" applyAlignment="1">
      <alignment horizontal="left" vertical="center" wrapText="1"/>
    </xf>
    <xf numFmtId="0" fontId="15" fillId="0" borderId="7" xfId="3" applyFont="1" applyBorder="1" applyAlignment="1">
      <alignment horizontal="center" vertical="center" wrapText="1"/>
    </xf>
    <xf numFmtId="0" fontId="59" fillId="0" borderId="7" xfId="3" applyFont="1" applyBorder="1" applyAlignment="1">
      <alignment horizontal="center" vertical="center"/>
    </xf>
    <xf numFmtId="0" fontId="15" fillId="0" borderId="5" xfId="3" applyFont="1" applyBorder="1" applyAlignment="1">
      <alignment horizontal="center" vertical="center" wrapText="1"/>
    </xf>
    <xf numFmtId="0" fontId="15" fillId="0" borderId="79" xfId="3" applyFont="1" applyBorder="1" applyAlignment="1">
      <alignment horizontal="center" vertical="center" wrapText="1"/>
    </xf>
    <xf numFmtId="0" fontId="59" fillId="0" borderId="79" xfId="3" applyFont="1" applyBorder="1" applyAlignment="1">
      <alignment horizontal="center" vertical="center"/>
    </xf>
    <xf numFmtId="0" fontId="15" fillId="0" borderId="7" xfId="7" applyFont="1" applyBorder="1" applyAlignment="1">
      <alignment horizontal="center" vertical="center" wrapText="1"/>
    </xf>
    <xf numFmtId="0" fontId="15" fillId="0" borderId="7" xfId="7" applyFont="1" applyBorder="1" applyAlignment="1">
      <alignment horizontal="center" vertical="center"/>
    </xf>
    <xf numFmtId="0" fontId="15" fillId="0" borderId="5" xfId="7" applyFont="1" applyBorder="1" applyAlignment="1">
      <alignment horizontal="center" vertical="center" wrapText="1"/>
    </xf>
    <xf numFmtId="0" fontId="61" fillId="0" borderId="21" xfId="3" applyFont="1" applyBorder="1" applyAlignment="1">
      <alignment horizontal="center" vertical="center" wrapText="1"/>
    </xf>
    <xf numFmtId="0" fontId="61" fillId="0" borderId="29" xfId="3" applyFont="1" applyBorder="1" applyAlignment="1">
      <alignment horizontal="center" vertical="center" wrapText="1"/>
    </xf>
    <xf numFmtId="0" fontId="15" fillId="0" borderId="147" xfId="3" applyFont="1" applyBorder="1" applyAlignment="1">
      <alignment horizontal="center" vertical="center" wrapText="1"/>
    </xf>
    <xf numFmtId="0" fontId="60" fillId="9" borderId="147" xfId="3" applyFont="1" applyFill="1" applyBorder="1" applyAlignment="1">
      <alignment horizontal="left" vertical="center"/>
    </xf>
    <xf numFmtId="0" fontId="12" fillId="30" borderId="149" xfId="3" applyFont="1" applyFill="1" applyBorder="1" applyAlignment="1">
      <alignment horizontal="center" vertical="center"/>
    </xf>
    <xf numFmtId="0" fontId="12" fillId="30" borderId="151" xfId="3" applyFont="1" applyFill="1" applyBorder="1" applyAlignment="1">
      <alignment horizontal="center" vertical="center"/>
    </xf>
    <xf numFmtId="0" fontId="15" fillId="0" borderId="148" xfId="3" applyFont="1" applyBorder="1" applyAlignment="1">
      <alignment horizontal="center" vertical="center" wrapText="1"/>
    </xf>
    <xf numFmtId="0" fontId="15" fillId="0" borderId="18" xfId="3" applyFont="1" applyBorder="1" applyAlignment="1">
      <alignment horizontal="center" vertical="center" wrapText="1"/>
    </xf>
    <xf numFmtId="0" fontId="15" fillId="0" borderId="150" xfId="3" applyFont="1" applyBorder="1" applyAlignment="1">
      <alignment horizontal="center" vertical="center" wrapText="1"/>
    </xf>
    <xf numFmtId="0" fontId="15" fillId="0" borderId="151" xfId="3" applyFont="1" applyBorder="1" applyAlignment="1">
      <alignment horizontal="center" vertical="center" wrapText="1"/>
    </xf>
    <xf numFmtId="0" fontId="0" fillId="0" borderId="0" xfId="0"/>
    <xf numFmtId="0" fontId="76" fillId="0" borderId="79" xfId="3" applyFont="1" applyBorder="1" applyAlignment="1">
      <alignment horizontal="center" vertical="center" wrapText="1"/>
    </xf>
    <xf numFmtId="0" fontId="54" fillId="9" borderId="74" xfId="3" applyFont="1" applyFill="1" applyBorder="1" applyAlignment="1">
      <alignment horizontal="center" vertical="center"/>
    </xf>
    <xf numFmtId="0" fontId="54" fillId="9" borderId="38" xfId="3" applyFont="1" applyFill="1" applyBorder="1" applyAlignment="1">
      <alignment horizontal="center" vertical="center"/>
    </xf>
    <xf numFmtId="0" fontId="26" fillId="9" borderId="38" xfId="3" applyFont="1" applyFill="1" applyBorder="1" applyAlignment="1">
      <alignment horizontal="center" vertical="center"/>
    </xf>
    <xf numFmtId="0" fontId="54" fillId="0" borderId="79" xfId="3" applyFont="1" applyBorder="1" applyAlignment="1">
      <alignment horizontal="center" vertical="center" wrapText="1"/>
    </xf>
    <xf numFmtId="164" fontId="10" fillId="3" borderId="39" xfId="1" applyNumberFormat="1" applyFont="1" applyFill="1" applyBorder="1" applyAlignment="1">
      <alignment horizontal="right" vertical="center"/>
    </xf>
    <xf numFmtId="164" fontId="10" fillId="3" borderId="0" xfId="1" applyNumberFormat="1" applyFont="1" applyFill="1" applyBorder="1" applyAlignment="1">
      <alignment horizontal="right" vertical="center"/>
    </xf>
    <xf numFmtId="164" fontId="10" fillId="3" borderId="40" xfId="1" applyNumberFormat="1" applyFont="1" applyFill="1" applyBorder="1" applyAlignment="1">
      <alignment horizontal="right" vertical="center"/>
    </xf>
    <xf numFmtId="0" fontId="54" fillId="0" borderId="79" xfId="3" applyFont="1" applyBorder="1" applyAlignment="1">
      <alignment horizontal="center" vertical="center"/>
    </xf>
    <xf numFmtId="0" fontId="54" fillId="0" borderId="79" xfId="3" applyFont="1" applyBorder="1" applyAlignment="1">
      <alignment horizontal="center" vertical="center" textRotation="90" wrapText="1"/>
    </xf>
    <xf numFmtId="165" fontId="6" fillId="0" borderId="2" xfId="72" applyNumberFormat="1" applyFont="1" applyBorder="1" applyAlignment="1" applyProtection="1">
      <alignment horizontal="left" vertical="center"/>
    </xf>
    <xf numFmtId="165" fontId="6" fillId="0" borderId="3" xfId="72" applyNumberFormat="1" applyFont="1" applyBorder="1" applyAlignment="1" applyProtection="1">
      <alignment horizontal="left" vertical="center"/>
    </xf>
    <xf numFmtId="0" fontId="60" fillId="30" borderId="67" xfId="88" applyFont="1" applyFill="1" applyBorder="1" applyAlignment="1">
      <alignment horizontal="center" vertical="center" wrapText="1"/>
    </xf>
    <xf numFmtId="0" fontId="60" fillId="30" borderId="96" xfId="88" applyFont="1" applyFill="1" applyBorder="1" applyAlignment="1">
      <alignment horizontal="center" vertical="center" wrapText="1"/>
    </xf>
    <xf numFmtId="0" fontId="60" fillId="30" borderId="97" xfId="88" applyFont="1" applyFill="1" applyBorder="1" applyAlignment="1">
      <alignment horizontal="center" vertical="center" wrapText="1"/>
    </xf>
    <xf numFmtId="0" fontId="48" fillId="30" borderId="67" xfId="88" applyFont="1" applyFill="1" applyBorder="1" applyAlignment="1">
      <alignment horizontal="center" vertical="center" wrapText="1"/>
    </xf>
    <xf numFmtId="0" fontId="48" fillId="30" borderId="96" xfId="88" applyFont="1" applyFill="1" applyBorder="1" applyAlignment="1">
      <alignment horizontal="center" vertical="center" wrapText="1"/>
    </xf>
    <xf numFmtId="0" fontId="48" fillId="0" borderId="92" xfId="88" applyFont="1" applyBorder="1" applyAlignment="1">
      <alignment horizontal="center" vertical="center" wrapText="1"/>
    </xf>
    <xf numFmtId="0" fontId="48" fillId="0" borderId="100" xfId="88" applyFont="1" applyBorder="1" applyAlignment="1">
      <alignment horizontal="center" vertical="center" wrapText="1"/>
    </xf>
    <xf numFmtId="0" fontId="45" fillId="30" borderId="115" xfId="88" applyFont="1" applyFill="1" applyBorder="1" applyAlignment="1">
      <alignment horizontal="right" vertical="center" wrapText="1"/>
    </xf>
    <xf numFmtId="0" fontId="45" fillId="30" borderId="104" xfId="88" applyFont="1" applyFill="1" applyBorder="1" applyAlignment="1">
      <alignment horizontal="right" vertical="center" wrapText="1"/>
    </xf>
    <xf numFmtId="0" fontId="60" fillId="30" borderId="67" xfId="89" applyFont="1" applyFill="1" applyBorder="1" applyAlignment="1">
      <alignment horizontal="center" vertical="center"/>
    </xf>
    <xf numFmtId="0" fontId="60" fillId="30" borderId="96" xfId="89" applyFont="1" applyFill="1" applyBorder="1" applyAlignment="1">
      <alignment horizontal="center" vertical="center"/>
    </xf>
    <xf numFmtId="0" fontId="60" fillId="30" borderId="97" xfId="89" applyFont="1" applyFill="1" applyBorder="1" applyAlignment="1">
      <alignment horizontal="center" vertical="center"/>
    </xf>
    <xf numFmtId="0" fontId="60" fillId="30" borderId="93" xfId="89" applyFont="1" applyFill="1" applyBorder="1" applyAlignment="1">
      <alignment horizontal="center"/>
    </xf>
    <xf numFmtId="0" fontId="60" fillId="30" borderId="94" xfId="89" applyFont="1" applyFill="1" applyBorder="1" applyAlignment="1">
      <alignment horizontal="center"/>
    </xf>
    <xf numFmtId="0" fontId="60" fillId="30" borderId="95" xfId="89" applyFont="1" applyFill="1" applyBorder="1" applyAlignment="1">
      <alignment horizontal="center"/>
    </xf>
    <xf numFmtId="0" fontId="60" fillId="30" borderId="67" xfId="89" applyFont="1" applyFill="1" applyBorder="1" applyAlignment="1">
      <alignment horizontal="center"/>
    </xf>
    <xf numFmtId="0" fontId="60" fillId="30" borderId="96" xfId="89" applyFont="1" applyFill="1" applyBorder="1" applyAlignment="1">
      <alignment horizontal="center"/>
    </xf>
    <xf numFmtId="0" fontId="60" fillId="30" borderId="97" xfId="89" applyFont="1" applyFill="1" applyBorder="1" applyAlignment="1">
      <alignment horizontal="center"/>
    </xf>
    <xf numFmtId="0" fontId="48" fillId="30" borderId="97" xfId="88" applyFont="1" applyFill="1" applyBorder="1" applyAlignment="1">
      <alignment horizontal="center" vertical="center" wrapText="1"/>
    </xf>
    <xf numFmtId="0" fontId="48" fillId="30" borderId="67" xfId="89" applyFont="1" applyFill="1" applyBorder="1" applyAlignment="1">
      <alignment horizontal="center" vertical="center" wrapText="1"/>
    </xf>
    <xf numFmtId="0" fontId="48" fillId="30" borderId="96" xfId="89" applyFont="1" applyFill="1" applyBorder="1" applyAlignment="1">
      <alignment horizontal="center" vertical="center" wrapText="1"/>
    </xf>
    <xf numFmtId="0" fontId="48" fillId="30" borderId="97" xfId="89" applyFont="1" applyFill="1" applyBorder="1" applyAlignment="1">
      <alignment horizontal="center" vertical="center" wrapText="1"/>
    </xf>
    <xf numFmtId="0" fontId="75" fillId="30" borderId="67" xfId="88" applyFont="1" applyFill="1" applyBorder="1" applyAlignment="1">
      <alignment horizontal="center" vertical="center" wrapText="1"/>
    </xf>
    <xf numFmtId="0" fontId="75" fillId="30" borderId="37" xfId="88" applyFont="1" applyFill="1" applyBorder="1" applyAlignment="1">
      <alignment horizontal="center" vertical="center" wrapText="1"/>
    </xf>
    <xf numFmtId="0" fontId="144" fillId="0" borderId="93" xfId="88" applyFont="1" applyBorder="1" applyAlignment="1">
      <alignment horizontal="center" vertical="center"/>
    </xf>
    <xf numFmtId="0" fontId="144" fillId="0" borderId="94" xfId="88" applyFont="1" applyBorder="1" applyAlignment="1">
      <alignment horizontal="center" vertical="center"/>
    </xf>
    <xf numFmtId="0" fontId="144" fillId="0" borderId="95" xfId="88" applyFont="1" applyBorder="1" applyAlignment="1">
      <alignment horizontal="center" vertical="center"/>
    </xf>
    <xf numFmtId="0" fontId="60" fillId="30" borderId="93" xfId="89" applyFont="1" applyFill="1" applyBorder="1" applyAlignment="1">
      <alignment horizontal="center" vertical="center" wrapText="1"/>
    </xf>
    <xf numFmtId="0" fontId="60" fillId="30" borderId="101" xfId="89" applyFont="1" applyFill="1" applyBorder="1" applyAlignment="1">
      <alignment horizontal="center" vertical="center" wrapText="1"/>
    </xf>
    <xf numFmtId="0" fontId="60" fillId="30" borderId="67" xfId="89" applyFont="1" applyFill="1" applyBorder="1" applyAlignment="1">
      <alignment horizontal="center" vertical="center" wrapText="1"/>
    </xf>
    <xf numFmtId="0" fontId="60" fillId="30" borderId="96" xfId="89" applyFont="1" applyFill="1" applyBorder="1" applyAlignment="1">
      <alignment horizontal="center" vertical="center" wrapText="1"/>
    </xf>
    <xf numFmtId="0" fontId="60" fillId="30" borderId="97" xfId="89" applyFont="1" applyFill="1" applyBorder="1" applyAlignment="1">
      <alignment horizontal="center" vertical="center" wrapText="1"/>
    </xf>
    <xf numFmtId="0" fontId="60" fillId="30" borderId="94" xfId="89" applyFont="1" applyFill="1" applyBorder="1" applyAlignment="1">
      <alignment horizontal="center" vertical="center" wrapText="1"/>
    </xf>
    <xf numFmtId="0" fontId="60" fillId="30" borderId="139" xfId="89" applyFont="1" applyFill="1" applyBorder="1" applyAlignment="1">
      <alignment horizontal="center"/>
    </xf>
    <xf numFmtId="0" fontId="60" fillId="30" borderId="64" xfId="89" applyFont="1" applyFill="1" applyBorder="1" applyAlignment="1">
      <alignment horizontal="center"/>
    </xf>
    <xf numFmtId="0" fontId="60" fillId="30" borderId="79" xfId="89" applyFont="1" applyFill="1" applyBorder="1" applyAlignment="1">
      <alignment horizontal="center" vertical="center" wrapText="1"/>
    </xf>
    <xf numFmtId="0" fontId="60" fillId="30" borderId="37" xfId="89" applyFont="1" applyFill="1" applyBorder="1" applyAlignment="1">
      <alignment horizontal="center" vertical="center" wrapText="1"/>
    </xf>
    <xf numFmtId="0" fontId="48" fillId="30" borderId="37" xfId="88" applyFont="1" applyFill="1" applyBorder="1" applyAlignment="1">
      <alignment horizontal="center" vertical="center" wrapText="1"/>
    </xf>
    <xf numFmtId="0" fontId="45" fillId="30" borderId="67" xfId="89" applyFont="1" applyFill="1" applyBorder="1" applyAlignment="1">
      <alignment horizontal="center" vertical="center"/>
    </xf>
    <xf numFmtId="0" fontId="45" fillId="30" borderId="96" xfId="89" applyFont="1" applyFill="1" applyBorder="1" applyAlignment="1">
      <alignment horizontal="center" vertical="center"/>
    </xf>
    <xf numFmtId="0" fontId="45" fillId="30" borderId="97" xfId="89" applyFont="1" applyFill="1" applyBorder="1" applyAlignment="1">
      <alignment horizontal="center" vertical="center"/>
    </xf>
    <xf numFmtId="165" fontId="136" fillId="0" borderId="89" xfId="2" applyNumberFormat="1" applyFont="1" applyBorder="1" applyAlignment="1" applyProtection="1">
      <alignment horizontal="left" vertical="center"/>
    </xf>
    <xf numFmtId="165" fontId="136" fillId="0" borderId="91" xfId="2" applyNumberFormat="1" applyFont="1" applyBorder="1" applyAlignment="1" applyProtection="1">
      <alignment horizontal="left" vertical="center"/>
    </xf>
    <xf numFmtId="165" fontId="136" fillId="0" borderId="90" xfId="2" applyNumberFormat="1" applyFont="1" applyBorder="1" applyAlignment="1" applyProtection="1">
      <alignment horizontal="left" vertical="center"/>
    </xf>
    <xf numFmtId="165" fontId="144" fillId="0" borderId="89" xfId="2" applyNumberFormat="1" applyFont="1" applyBorder="1" applyAlignment="1" applyProtection="1">
      <alignment horizontal="left" vertical="center"/>
    </xf>
    <xf numFmtId="165" fontId="144" fillId="0" borderId="91" xfId="2" applyNumberFormat="1" applyFont="1" applyBorder="1" applyAlignment="1" applyProtection="1">
      <alignment horizontal="left" vertical="center"/>
    </xf>
    <xf numFmtId="0" fontId="48" fillId="0" borderId="8" xfId="88" applyFont="1" applyBorder="1" applyAlignment="1">
      <alignment horizontal="center" vertical="center" wrapText="1"/>
    </xf>
    <xf numFmtId="0" fontId="48" fillId="0" borderId="52" xfId="88" applyFont="1" applyBorder="1" applyAlignment="1">
      <alignment horizontal="center" vertical="center" wrapText="1"/>
    </xf>
    <xf numFmtId="0" fontId="48" fillId="0" borderId="9" xfId="88" applyFont="1" applyBorder="1" applyAlignment="1">
      <alignment horizontal="left" vertical="center" wrapText="1"/>
    </xf>
    <xf numFmtId="0" fontId="48" fillId="0" borderId="18" xfId="88" applyFont="1" applyBorder="1" applyAlignment="1">
      <alignment horizontal="left" vertical="center" wrapText="1"/>
    </xf>
    <xf numFmtId="0" fontId="30" fillId="0" borderId="41" xfId="88" applyFont="1" applyBorder="1" applyAlignment="1">
      <alignment horizontal="center" vertical="center" wrapText="1"/>
    </xf>
    <xf numFmtId="0" fontId="30" fillId="0" borderId="44" xfId="88" applyFont="1" applyBorder="1" applyAlignment="1">
      <alignment horizontal="center" vertical="center" wrapText="1"/>
    </xf>
    <xf numFmtId="0" fontId="15" fillId="0" borderId="10" xfId="3" applyFont="1" applyBorder="1" applyAlignment="1">
      <alignment horizontal="center" vertical="center" wrapText="1"/>
    </xf>
    <xf numFmtId="0" fontId="15" fillId="0" borderId="64" xfId="3" applyFont="1" applyBorder="1" applyAlignment="1">
      <alignment horizontal="center" vertical="center" wrapText="1"/>
    </xf>
    <xf numFmtId="16" fontId="48" fillId="30" borderId="92" xfId="3" applyNumberFormat="1" applyFont="1" applyFill="1" applyBorder="1" applyAlignment="1">
      <alignment horizontal="left" vertical="center"/>
    </xf>
    <xf numFmtId="16" fontId="48" fillId="30" borderId="151" xfId="3" applyNumberFormat="1" applyFont="1" applyFill="1" applyBorder="1" applyAlignment="1">
      <alignment horizontal="left" vertical="center"/>
    </xf>
    <xf numFmtId="16" fontId="60" fillId="30" borderId="92" xfId="0" applyNumberFormat="1" applyFont="1" applyFill="1" applyBorder="1" applyAlignment="1">
      <alignment horizontal="left" vertical="center"/>
    </xf>
    <xf numFmtId="16" fontId="60" fillId="30" borderId="151" xfId="0" applyNumberFormat="1" applyFont="1" applyFill="1" applyBorder="1" applyAlignment="1">
      <alignment horizontal="left" vertical="center"/>
    </xf>
    <xf numFmtId="16" fontId="60" fillId="30" borderId="92" xfId="0" applyNumberFormat="1" applyFont="1" applyFill="1" applyBorder="1" applyAlignment="1">
      <alignment horizontal="center" vertical="center"/>
    </xf>
    <xf numFmtId="16" fontId="60" fillId="30" borderId="151" xfId="0" applyNumberFormat="1" applyFont="1" applyFill="1" applyBorder="1" applyAlignment="1">
      <alignment horizontal="center" vertical="center"/>
    </xf>
    <xf numFmtId="165" fontId="6" fillId="0" borderId="144" xfId="108" applyNumberFormat="1" applyFont="1" applyBorder="1" applyAlignment="1" applyProtection="1">
      <alignment horizontal="left" vertical="center"/>
    </xf>
    <xf numFmtId="165" fontId="6" fillId="0" borderId="145" xfId="108" applyNumberFormat="1" applyFont="1" applyBorder="1" applyAlignment="1" applyProtection="1">
      <alignment horizontal="left" vertical="center"/>
    </xf>
    <xf numFmtId="0" fontId="15" fillId="0" borderId="8" xfId="3" applyFont="1" applyBorder="1" applyAlignment="1">
      <alignment horizontal="center" vertical="center" wrapText="1"/>
    </xf>
    <xf numFmtId="0" fontId="15" fillId="0" borderId="52" xfId="3" applyFont="1" applyBorder="1" applyAlignment="1">
      <alignment horizontal="center" vertical="center" wrapText="1"/>
    </xf>
    <xf numFmtId="0" fontId="15" fillId="0" borderId="9" xfId="3" applyFont="1" applyBorder="1" applyAlignment="1">
      <alignment horizontal="center" vertical="center" wrapText="1"/>
    </xf>
    <xf numFmtId="0" fontId="15" fillId="0" borderId="42" xfId="3" applyFont="1" applyBorder="1" applyAlignment="1">
      <alignment horizontal="center" vertical="center" wrapText="1"/>
    </xf>
    <xf numFmtId="0" fontId="15" fillId="0" borderId="43" xfId="3" applyFont="1" applyBorder="1" applyAlignment="1">
      <alignment horizontal="center" vertical="center" wrapText="1"/>
    </xf>
    <xf numFmtId="0" fontId="15" fillId="0" borderId="43" xfId="3" applyFont="1" applyBorder="1" applyAlignment="1">
      <alignment horizontal="center"/>
    </xf>
    <xf numFmtId="0" fontId="15" fillId="10" borderId="92" xfId="0" applyFont="1" applyFill="1" applyBorder="1" applyAlignment="1">
      <alignment horizontal="left" vertical="center"/>
    </xf>
    <xf numFmtId="0" fontId="15" fillId="10" borderId="100" xfId="0" applyFont="1" applyFill="1" applyBorder="1" applyAlignment="1">
      <alignment horizontal="left" vertical="center"/>
    </xf>
    <xf numFmtId="16" fontId="15" fillId="10" borderId="115" xfId="0" applyNumberFormat="1" applyFont="1" applyFill="1" applyBorder="1" applyAlignment="1">
      <alignment horizontal="left" vertical="center"/>
    </xf>
    <xf numFmtId="16" fontId="15" fillId="10" borderId="104" xfId="0" applyNumberFormat="1" applyFont="1" applyFill="1" applyBorder="1" applyAlignment="1">
      <alignment horizontal="left" vertical="center"/>
    </xf>
    <xf numFmtId="0" fontId="15" fillId="30" borderId="92" xfId="0" applyFont="1" applyFill="1" applyBorder="1" applyAlignment="1">
      <alignment horizontal="left" vertical="center"/>
    </xf>
    <xf numFmtId="0" fontId="15" fillId="30" borderId="100" xfId="0" applyFont="1" applyFill="1" applyBorder="1" applyAlignment="1">
      <alignment horizontal="left" vertical="center"/>
    </xf>
    <xf numFmtId="0" fontId="0" fillId="0" borderId="79" xfId="0" applyBorder="1"/>
    <xf numFmtId="0" fontId="15" fillId="30" borderId="147" xfId="0" applyFont="1" applyFill="1" applyBorder="1" applyAlignment="1">
      <alignment horizontal="left" vertical="center"/>
    </xf>
    <xf numFmtId="0" fontId="15" fillId="10" borderId="49" xfId="0" applyFont="1" applyFill="1" applyBorder="1" applyAlignment="1">
      <alignment horizontal="left" vertical="center"/>
    </xf>
    <xf numFmtId="0" fontId="15" fillId="10" borderId="16" xfId="0" applyFont="1" applyFill="1" applyBorder="1" applyAlignment="1">
      <alignment horizontal="left" vertical="center"/>
    </xf>
    <xf numFmtId="0" fontId="15" fillId="0" borderId="45" xfId="0" applyFont="1" applyBorder="1" applyAlignment="1">
      <alignment horizontal="left" vertical="center"/>
    </xf>
    <xf numFmtId="0" fontId="15" fillId="0" borderId="46" xfId="0" applyFont="1" applyBorder="1" applyAlignment="1">
      <alignment horizontal="left" vertical="center"/>
    </xf>
    <xf numFmtId="16" fontId="15" fillId="0" borderId="92" xfId="0" quotePrefix="1" applyNumberFormat="1" applyFont="1" applyBorder="1" applyAlignment="1">
      <alignment horizontal="left" vertical="center"/>
    </xf>
    <xf numFmtId="16" fontId="15" fillId="0" borderId="100" xfId="0" quotePrefix="1" applyNumberFormat="1" applyFont="1" applyBorder="1" applyAlignment="1">
      <alignment horizontal="left" vertical="center"/>
    </xf>
    <xf numFmtId="0" fontId="15" fillId="29" borderId="92" xfId="0" applyFont="1" applyFill="1" applyBorder="1" applyAlignment="1">
      <alignment horizontal="left" vertical="center"/>
    </xf>
    <xf numFmtId="0" fontId="15" fillId="29" borderId="100" xfId="0" applyFont="1" applyFill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16" fontId="42" fillId="0" borderId="92" xfId="0" quotePrefix="1" applyNumberFormat="1" applyFont="1" applyBorder="1" applyAlignment="1">
      <alignment horizontal="left" vertical="center"/>
    </xf>
    <xf numFmtId="16" fontId="42" fillId="0" borderId="100" xfId="0" quotePrefix="1" applyNumberFormat="1" applyFont="1" applyBorder="1" applyAlignment="1">
      <alignment horizontal="left" vertical="center"/>
    </xf>
    <xf numFmtId="0" fontId="15" fillId="0" borderId="92" xfId="0" applyFont="1" applyBorder="1" applyAlignment="1">
      <alignment horizontal="left" vertical="center"/>
    </xf>
    <xf numFmtId="0" fontId="15" fillId="0" borderId="100" xfId="0" applyFont="1" applyBorder="1" applyAlignment="1">
      <alignment horizontal="left" vertical="center"/>
    </xf>
    <xf numFmtId="165" fontId="11" fillId="0" borderId="39" xfId="2" applyNumberFormat="1" applyFont="1" applyBorder="1" applyAlignment="1" applyProtection="1">
      <alignment horizontal="left" vertical="center"/>
    </xf>
    <xf numFmtId="165" fontId="11" fillId="0" borderId="0" xfId="2" applyNumberFormat="1" applyFont="1" applyBorder="1" applyAlignment="1" applyProtection="1">
      <alignment horizontal="left" vertical="center"/>
    </xf>
    <xf numFmtId="0" fontId="15" fillId="0" borderId="8" xfId="0" applyFont="1" applyBorder="1" applyAlignment="1">
      <alignment horizontal="center" vertical="center" wrapText="1"/>
    </xf>
    <xf numFmtId="0" fontId="15" fillId="0" borderId="52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left" vertical="center" wrapText="1"/>
    </xf>
    <xf numFmtId="0" fontId="15" fillId="0" borderId="53" xfId="0" applyFont="1" applyBorder="1" applyAlignment="1">
      <alignment horizontal="left" vertical="center" wrapText="1"/>
    </xf>
    <xf numFmtId="0" fontId="15" fillId="0" borderId="42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15" fillId="0" borderId="79" xfId="0" applyFont="1" applyBorder="1" applyAlignment="1">
      <alignment horizontal="center" vertical="center"/>
    </xf>
    <xf numFmtId="0" fontId="15" fillId="9" borderId="147" xfId="81" applyFont="1" applyFill="1" applyBorder="1" applyAlignment="1">
      <alignment horizontal="center" vertical="center" wrapText="1"/>
    </xf>
    <xf numFmtId="0" fontId="15" fillId="9" borderId="149" xfId="81" applyFont="1" applyFill="1" applyBorder="1" applyAlignment="1">
      <alignment horizontal="center" vertical="center" wrapText="1"/>
    </xf>
    <xf numFmtId="0" fontId="187" fillId="0" borderId="92" xfId="82" applyFont="1" applyBorder="1" applyAlignment="1">
      <alignment horizontal="center" vertical="center"/>
    </xf>
    <xf numFmtId="0" fontId="187" fillId="0" borderId="102" xfId="82" applyFont="1" applyBorder="1" applyAlignment="1">
      <alignment horizontal="center" vertical="center"/>
    </xf>
    <xf numFmtId="0" fontId="74" fillId="0" borderId="15" xfId="105" applyFont="1" applyBorder="1" applyAlignment="1">
      <alignment horizontal="center"/>
    </xf>
    <xf numFmtId="0" fontId="74" fillId="0" borderId="17" xfId="105" applyFont="1" applyBorder="1" applyAlignment="1">
      <alignment horizontal="center"/>
    </xf>
    <xf numFmtId="0" fontId="74" fillId="0" borderId="16" xfId="105" applyFont="1" applyBorder="1" applyAlignment="1">
      <alignment horizontal="center"/>
    </xf>
    <xf numFmtId="0" fontId="39" fillId="0" borderId="9" xfId="82" applyFont="1" applyBorder="1" applyAlignment="1">
      <alignment horizontal="center" vertical="center" wrapText="1"/>
    </xf>
    <xf numFmtId="0" fontId="39" fillId="0" borderId="12" xfId="82" applyFont="1" applyBorder="1" applyAlignment="1">
      <alignment horizontal="center" vertical="center" wrapText="1"/>
    </xf>
    <xf numFmtId="0" fontId="39" fillId="0" borderId="18" xfId="82" applyFont="1" applyBorder="1" applyAlignment="1">
      <alignment horizontal="center" vertical="center" wrapText="1"/>
    </xf>
    <xf numFmtId="0" fontId="38" fillId="0" borderId="153" xfId="82" applyFont="1" applyBorder="1" applyAlignment="1">
      <alignment horizontal="center" vertical="center" wrapText="1"/>
    </xf>
    <xf numFmtId="0" fontId="38" fillId="0" borderId="155" xfId="82" applyFont="1" applyBorder="1" applyAlignment="1">
      <alignment horizontal="center" vertical="center" wrapText="1"/>
    </xf>
    <xf numFmtId="0" fontId="38" fillId="0" borderId="158" xfId="82" applyFont="1" applyBorder="1" applyAlignment="1">
      <alignment horizontal="center" vertical="center" wrapText="1"/>
    </xf>
    <xf numFmtId="0" fontId="15" fillId="0" borderId="156" xfId="82" applyFont="1" applyBorder="1" applyAlignment="1">
      <alignment horizontal="center" vertical="center" wrapText="1"/>
    </xf>
    <xf numFmtId="0" fontId="15" fillId="0" borderId="76" xfId="82" applyFont="1" applyBorder="1" applyAlignment="1">
      <alignment horizontal="center" vertical="center" wrapText="1"/>
    </xf>
    <xf numFmtId="0" fontId="15" fillId="0" borderId="77" xfId="82" applyFont="1" applyBorder="1" applyAlignment="1">
      <alignment horizontal="center" vertical="center" wrapText="1"/>
    </xf>
    <xf numFmtId="0" fontId="43" fillId="0" borderId="75" xfId="103" applyFont="1" applyBorder="1" applyAlignment="1">
      <alignment horizontal="center" vertical="center" wrapText="1"/>
    </xf>
    <xf numFmtId="0" fontId="43" fillId="0" borderId="76" xfId="103" applyFont="1" applyBorder="1" applyAlignment="1">
      <alignment horizontal="center" vertical="center" wrapText="1"/>
    </xf>
    <xf numFmtId="0" fontId="43" fillId="0" borderId="157" xfId="103" applyFont="1" applyBorder="1" applyAlignment="1">
      <alignment horizontal="center" vertical="center" wrapText="1"/>
    </xf>
    <xf numFmtId="0" fontId="38" fillId="0" borderId="8" xfId="82" applyFont="1" applyBorder="1" applyAlignment="1">
      <alignment horizontal="center" vertical="center" wrapText="1"/>
    </xf>
    <xf numFmtId="0" fontId="38" fillId="0" borderId="11" xfId="82" applyFont="1" applyBorder="1" applyAlignment="1">
      <alignment horizontal="center" vertical="center" wrapText="1"/>
    </xf>
    <xf numFmtId="0" fontId="38" fillId="0" borderId="78" xfId="82" applyFont="1" applyBorder="1" applyAlignment="1">
      <alignment horizontal="center" vertical="center" wrapText="1"/>
    </xf>
    <xf numFmtId="165" fontId="6" fillId="0" borderId="144" xfId="102" applyNumberFormat="1" applyFont="1" applyBorder="1" applyAlignment="1" applyProtection="1">
      <alignment horizontal="left" vertical="center"/>
    </xf>
    <xf numFmtId="165" fontId="6" fillId="0" borderId="145" xfId="102" applyNumberFormat="1" applyFont="1" applyBorder="1" applyAlignment="1" applyProtection="1">
      <alignment horizontal="left" vertical="center"/>
    </xf>
    <xf numFmtId="0" fontId="15" fillId="0" borderId="8" xfId="82" applyFont="1" applyBorder="1" applyAlignment="1">
      <alignment horizontal="center" vertical="center" wrapText="1"/>
    </xf>
    <xf numFmtId="0" fontId="15" fillId="0" borderId="11" xfId="82" applyFont="1" applyBorder="1" applyAlignment="1">
      <alignment horizontal="center" vertical="center" wrapText="1"/>
    </xf>
    <xf numFmtId="0" fontId="15" fillId="0" borderId="52" xfId="82" applyFont="1" applyBorder="1" applyAlignment="1">
      <alignment horizontal="center" vertical="center" wrapText="1"/>
    </xf>
    <xf numFmtId="0" fontId="15" fillId="0" borderId="153" xfId="82" applyFont="1" applyBorder="1" applyAlignment="1">
      <alignment horizontal="center" vertical="center" wrapText="1"/>
    </xf>
    <xf numFmtId="0" fontId="15" fillId="0" borderId="155" xfId="82" applyFont="1" applyBorder="1" applyAlignment="1">
      <alignment horizontal="center" vertical="center" wrapText="1"/>
    </xf>
    <xf numFmtId="0" fontId="15" fillId="0" borderId="158" xfId="82" applyFont="1" applyBorder="1" applyAlignment="1">
      <alignment horizontal="center" vertical="center" wrapText="1"/>
    </xf>
    <xf numFmtId="0" fontId="15" fillId="0" borderId="154" xfId="82" applyFont="1" applyBorder="1" applyAlignment="1">
      <alignment horizontal="center" wrapText="1"/>
    </xf>
    <xf numFmtId="0" fontId="15" fillId="0" borderId="117" xfId="82" applyFont="1" applyBorder="1" applyAlignment="1">
      <alignment horizontal="center" wrapText="1"/>
    </xf>
    <xf numFmtId="0" fontId="15" fillId="0" borderId="51" xfId="82" applyFont="1" applyBorder="1" applyAlignment="1">
      <alignment horizontal="center" wrapText="1"/>
    </xf>
    <xf numFmtId="49" fontId="153" fillId="3" borderId="99" xfId="3" applyNumberFormat="1" applyFont="1" applyFill="1" applyBorder="1" applyAlignment="1">
      <alignment horizontal="left" vertical="center"/>
    </xf>
    <xf numFmtId="49" fontId="153" fillId="3" borderId="116" xfId="3" applyNumberFormat="1" applyFont="1" applyFill="1" applyBorder="1" applyAlignment="1">
      <alignment horizontal="left" vertical="center"/>
    </xf>
    <xf numFmtId="49" fontId="153" fillId="3" borderId="100" xfId="3" applyNumberFormat="1" applyFont="1" applyFill="1" applyBorder="1" applyAlignment="1">
      <alignment horizontal="left" vertical="center"/>
    </xf>
    <xf numFmtId="165" fontId="6" fillId="0" borderId="89" xfId="2" applyNumberFormat="1" applyFont="1" applyBorder="1" applyAlignment="1" applyProtection="1">
      <alignment horizontal="left" vertical="center"/>
    </xf>
    <xf numFmtId="165" fontId="6" fillId="0" borderId="91" xfId="2" applyNumberFormat="1" applyFont="1" applyBorder="1" applyAlignment="1" applyProtection="1">
      <alignment horizontal="left" vertical="center"/>
    </xf>
    <xf numFmtId="0" fontId="38" fillId="3" borderId="79" xfId="3" applyFont="1" applyFill="1" applyBorder="1" applyAlignment="1">
      <alignment horizontal="center" vertical="center" wrapText="1"/>
    </xf>
    <xf numFmtId="0" fontId="15" fillId="0" borderId="79" xfId="3" applyFont="1" applyBorder="1" applyAlignment="1">
      <alignment horizontal="center" vertical="center"/>
    </xf>
    <xf numFmtId="0" fontId="15" fillId="0" borderId="99" xfId="3" applyFont="1" applyBorder="1" applyAlignment="1">
      <alignment horizontal="center" vertical="center" wrapText="1"/>
    </xf>
    <xf numFmtId="0" fontId="15" fillId="0" borderId="100" xfId="3" applyFont="1" applyBorder="1" applyAlignment="1">
      <alignment horizontal="center" vertical="center" wrapText="1"/>
    </xf>
    <xf numFmtId="0" fontId="43" fillId="0" borderId="99" xfId="3" applyFont="1" applyBorder="1" applyAlignment="1">
      <alignment horizontal="center" vertical="center" wrapText="1"/>
    </xf>
    <xf numFmtId="0" fontId="43" fillId="0" borderId="100" xfId="3" applyFont="1" applyBorder="1" applyAlignment="1">
      <alignment horizontal="center" vertical="center" wrapText="1"/>
    </xf>
    <xf numFmtId="165" fontId="6" fillId="9" borderId="140" xfId="2" applyNumberFormat="1" applyFont="1" applyFill="1" applyBorder="1" applyAlignment="1" applyProtection="1">
      <alignment horizontal="left" vertical="center"/>
    </xf>
    <xf numFmtId="165" fontId="6" fillId="9" borderId="142" xfId="2" applyNumberFormat="1" applyFont="1" applyFill="1" applyBorder="1" applyAlignment="1" applyProtection="1">
      <alignment horizontal="left" vertical="center"/>
    </xf>
    <xf numFmtId="0" fontId="30" fillId="9" borderId="72" xfId="7" applyFont="1" applyFill="1" applyBorder="1" applyAlignment="1">
      <alignment horizontal="center" vertical="center" wrapText="1"/>
    </xf>
    <xf numFmtId="0" fontId="30" fillId="9" borderId="118" xfId="7" applyFont="1" applyFill="1" applyBorder="1" applyAlignment="1">
      <alignment horizontal="center" vertical="center" wrapText="1"/>
    </xf>
    <xf numFmtId="0" fontId="15" fillId="9" borderId="41" xfId="7" applyFont="1" applyFill="1" applyBorder="1" applyAlignment="1">
      <alignment horizontal="center" vertical="center" wrapText="1"/>
    </xf>
    <xf numFmtId="0" fontId="15" fillId="9" borderId="5" xfId="7" applyFont="1" applyFill="1" applyBorder="1" applyAlignment="1">
      <alignment horizontal="center" vertical="center" wrapText="1"/>
    </xf>
    <xf numFmtId="0" fontId="16" fillId="9" borderId="99" xfId="7" applyFont="1" applyFill="1" applyBorder="1" applyAlignment="1">
      <alignment horizontal="left" vertical="center" wrapText="1"/>
    </xf>
    <xf numFmtId="0" fontId="16" fillId="9" borderId="116" xfId="7" applyFont="1" applyFill="1" applyBorder="1" applyAlignment="1">
      <alignment horizontal="left" vertical="center" wrapText="1"/>
    </xf>
    <xf numFmtId="0" fontId="16" fillId="9" borderId="100" xfId="7" applyFont="1" applyFill="1" applyBorder="1" applyAlignment="1">
      <alignment horizontal="left" vertical="center" wrapText="1"/>
    </xf>
    <xf numFmtId="0" fontId="15" fillId="9" borderId="42" xfId="3" applyFont="1" applyFill="1" applyBorder="1" applyAlignment="1">
      <alignment horizontal="center" vertical="center" wrapText="1"/>
    </xf>
    <xf numFmtId="0" fontId="15" fillId="9" borderId="117" xfId="3" applyFont="1" applyFill="1" applyBorder="1" applyAlignment="1">
      <alignment horizontal="center" vertical="center" wrapText="1"/>
    </xf>
    <xf numFmtId="0" fontId="15" fillId="9" borderId="43" xfId="3" applyFont="1" applyFill="1" applyBorder="1" applyAlignment="1">
      <alignment horizontal="center" vertical="center" wrapText="1"/>
    </xf>
    <xf numFmtId="0" fontId="43" fillId="9" borderId="42" xfId="7" applyFont="1" applyFill="1" applyBorder="1" applyAlignment="1">
      <alignment horizontal="center" vertical="center"/>
    </xf>
    <xf numFmtId="0" fontId="43" fillId="9" borderId="117" xfId="7" applyFont="1" applyFill="1" applyBorder="1" applyAlignment="1">
      <alignment horizontal="center" vertical="center"/>
    </xf>
    <xf numFmtId="0" fontId="43" fillId="9" borderId="51" xfId="7" applyFont="1" applyFill="1" applyBorder="1" applyAlignment="1">
      <alignment horizontal="center" vertical="center"/>
    </xf>
    <xf numFmtId="0" fontId="52" fillId="9" borderId="99" xfId="7" applyFont="1" applyFill="1" applyBorder="1" applyAlignment="1">
      <alignment horizontal="center" vertical="center"/>
    </xf>
    <xf numFmtId="0" fontId="52" fillId="9" borderId="116" xfId="7" applyFont="1" applyFill="1" applyBorder="1" applyAlignment="1">
      <alignment horizontal="center" vertical="center"/>
    </xf>
    <xf numFmtId="0" fontId="52" fillId="9" borderId="100" xfId="7" applyFont="1" applyFill="1" applyBorder="1" applyAlignment="1">
      <alignment horizontal="center" vertical="center"/>
    </xf>
    <xf numFmtId="0" fontId="16" fillId="9" borderId="75" xfId="7" applyFont="1" applyFill="1" applyBorder="1" applyAlignment="1">
      <alignment horizontal="left" vertical="center" wrapText="1"/>
    </xf>
    <xf numFmtId="0" fontId="16" fillId="9" borderId="76" xfId="7" applyFont="1" applyFill="1" applyBorder="1" applyAlignment="1">
      <alignment horizontal="left" vertical="center" wrapText="1"/>
    </xf>
    <xf numFmtId="0" fontId="16" fillId="9" borderId="77" xfId="7" applyFont="1" applyFill="1" applyBorder="1" applyAlignment="1">
      <alignment horizontal="left" vertical="center" wrapText="1"/>
    </xf>
    <xf numFmtId="0" fontId="60" fillId="9" borderId="94" xfId="7" applyFont="1" applyFill="1" applyBorder="1" applyAlignment="1">
      <alignment horizontal="right"/>
    </xf>
    <xf numFmtId="0" fontId="58" fillId="0" borderId="149" xfId="7" applyFont="1" applyBorder="1" applyAlignment="1">
      <alignment horizontal="center" vertical="center"/>
    </xf>
    <xf numFmtId="0" fontId="58" fillId="0" borderId="150" xfId="7" applyFont="1" applyBorder="1" applyAlignment="1">
      <alignment horizontal="center" vertical="center"/>
    </xf>
    <xf numFmtId="0" fontId="58" fillId="0" borderId="151" xfId="7" applyFont="1" applyBorder="1" applyAlignment="1">
      <alignment horizontal="center" vertical="center"/>
    </xf>
    <xf numFmtId="49" fontId="163" fillId="30" borderId="149" xfId="5" applyNumberFormat="1" applyFont="1" applyFill="1" applyBorder="1" applyAlignment="1">
      <alignment horizontal="center"/>
    </xf>
    <xf numFmtId="49" fontId="163" fillId="30" borderId="150" xfId="5" applyNumberFormat="1" applyFont="1" applyFill="1" applyBorder="1" applyAlignment="1">
      <alignment horizontal="center"/>
    </xf>
    <xf numFmtId="49" fontId="163" fillId="30" borderId="151" xfId="5" applyNumberFormat="1" applyFont="1" applyFill="1" applyBorder="1" applyAlignment="1">
      <alignment horizontal="center"/>
    </xf>
    <xf numFmtId="0" fontId="167" fillId="30" borderId="149" xfId="3" applyFont="1" applyFill="1" applyBorder="1" applyAlignment="1">
      <alignment horizontal="center"/>
    </xf>
    <xf numFmtId="0" fontId="167" fillId="30" borderId="150" xfId="3" applyFont="1" applyFill="1" applyBorder="1" applyAlignment="1">
      <alignment horizontal="center"/>
    </xf>
    <xf numFmtId="0" fontId="167" fillId="30" borderId="151" xfId="3" applyFont="1" applyFill="1" applyBorder="1" applyAlignment="1">
      <alignment horizontal="center"/>
    </xf>
    <xf numFmtId="165" fontId="136" fillId="0" borderId="144" xfId="2" applyNumberFormat="1" applyFont="1" applyBorder="1" applyAlignment="1" applyProtection="1">
      <alignment horizontal="left" vertical="center"/>
    </xf>
    <xf numFmtId="165" fontId="136" fillId="0" borderId="145" xfId="2" applyNumberFormat="1" applyFont="1" applyBorder="1" applyAlignment="1" applyProtection="1">
      <alignment horizontal="left" vertical="center"/>
    </xf>
    <xf numFmtId="0" fontId="18" fillId="0" borderId="147" xfId="3" applyFont="1" applyBorder="1" applyAlignment="1">
      <alignment horizontal="center" vertical="center" wrapText="1"/>
    </xf>
    <xf numFmtId="0" fontId="18" fillId="0" borderId="148" xfId="3" applyFont="1" applyBorder="1" applyAlignment="1">
      <alignment horizontal="center" vertical="center" wrapText="1"/>
    </xf>
    <xf numFmtId="0" fontId="18" fillId="0" borderId="6" xfId="3" applyFont="1" applyBorder="1" applyAlignment="1">
      <alignment horizontal="center" vertical="center" wrapText="1"/>
    </xf>
    <xf numFmtId="0" fontId="15" fillId="0" borderId="149" xfId="3" applyFont="1" applyBorder="1" applyAlignment="1">
      <alignment horizontal="center" vertical="center" wrapText="1"/>
    </xf>
    <xf numFmtId="165" fontId="6" fillId="0" borderId="86" xfId="2" applyNumberFormat="1" applyFont="1" applyBorder="1" applyAlignment="1" applyProtection="1">
      <alignment horizontal="left" vertical="center"/>
    </xf>
    <xf numFmtId="165" fontId="6" fillId="0" borderId="87" xfId="2" applyNumberFormat="1" applyFont="1" applyBorder="1" applyAlignment="1" applyProtection="1">
      <alignment horizontal="left" vertical="center"/>
    </xf>
    <xf numFmtId="0" fontId="38" fillId="0" borderId="5" xfId="3" applyFont="1" applyBorder="1" applyAlignment="1">
      <alignment horizontal="center" vertical="center" wrapText="1"/>
    </xf>
    <xf numFmtId="0" fontId="109" fillId="0" borderId="79" xfId="3" applyFont="1" applyBorder="1" applyAlignment="1">
      <alignment horizontal="center" vertical="center"/>
    </xf>
  </cellXfs>
  <cellStyles count="109">
    <cellStyle name="20% - Accent1 2" xfId="20" xr:uid="{00000000-0005-0000-0000-000000000000}"/>
    <cellStyle name="20% - Accent2 2" xfId="21" xr:uid="{00000000-0005-0000-0000-000001000000}"/>
    <cellStyle name="20% - Accent3 2" xfId="22" xr:uid="{00000000-0005-0000-0000-000002000000}"/>
    <cellStyle name="20% - Accent4 2" xfId="23" xr:uid="{00000000-0005-0000-0000-000003000000}"/>
    <cellStyle name="20% - Accent5 2" xfId="24" xr:uid="{00000000-0005-0000-0000-000004000000}"/>
    <cellStyle name="20% - Accent6 2" xfId="25" xr:uid="{00000000-0005-0000-0000-000005000000}"/>
    <cellStyle name="40% - Accent1 2" xfId="26" xr:uid="{00000000-0005-0000-0000-000006000000}"/>
    <cellStyle name="40% - Accent2 2" xfId="27" xr:uid="{00000000-0005-0000-0000-000007000000}"/>
    <cellStyle name="40% - Accent3" xfId="100" builtinId="39"/>
    <cellStyle name="40% - Accent3 2" xfId="28" xr:uid="{00000000-0005-0000-0000-000008000000}"/>
    <cellStyle name="40% - Accent4 2" xfId="29" xr:uid="{00000000-0005-0000-0000-000009000000}"/>
    <cellStyle name="40% - Accent5 2" xfId="30" xr:uid="{00000000-0005-0000-0000-00000A000000}"/>
    <cellStyle name="40% - Accent6 2" xfId="31" xr:uid="{00000000-0005-0000-0000-00000B000000}"/>
    <cellStyle name="40% Akcenat4 2" xfId="95" xr:uid="{00000000-0005-0000-0000-00000C000000}"/>
    <cellStyle name="60% - Accent1 2" xfId="32" xr:uid="{00000000-0005-0000-0000-00000D000000}"/>
    <cellStyle name="60% - Accent2 2" xfId="33" xr:uid="{00000000-0005-0000-0000-00000E000000}"/>
    <cellStyle name="60% - Accent3 2" xfId="34" xr:uid="{00000000-0005-0000-0000-00000F000000}"/>
    <cellStyle name="60% - Accent4 2" xfId="35" xr:uid="{00000000-0005-0000-0000-000010000000}"/>
    <cellStyle name="60% - Accent5 2" xfId="36" xr:uid="{00000000-0005-0000-0000-000011000000}"/>
    <cellStyle name="60% - Accent6 2" xfId="37" xr:uid="{00000000-0005-0000-0000-000012000000}"/>
    <cellStyle name="Accent1 2" xfId="38" xr:uid="{00000000-0005-0000-0000-000013000000}"/>
    <cellStyle name="Accent2 2" xfId="39" xr:uid="{00000000-0005-0000-0000-000014000000}"/>
    <cellStyle name="Accent3 2" xfId="40" xr:uid="{00000000-0005-0000-0000-000015000000}"/>
    <cellStyle name="Accent4 2" xfId="41" xr:uid="{00000000-0005-0000-0000-000016000000}"/>
    <cellStyle name="Accent5 2" xfId="42" xr:uid="{00000000-0005-0000-0000-000017000000}"/>
    <cellStyle name="Accent6 2" xfId="43" xr:uid="{00000000-0005-0000-0000-000018000000}"/>
    <cellStyle name="Bad" xfId="99" builtinId="27"/>
    <cellStyle name="Bad 2" xfId="44" xr:uid="{00000000-0005-0000-0000-000019000000}"/>
    <cellStyle name="Calculation 2" xfId="45" xr:uid="{00000000-0005-0000-0000-00001A000000}"/>
    <cellStyle name="Check Cell 2" xfId="46" xr:uid="{00000000-0005-0000-0000-00001B000000}"/>
    <cellStyle name="ContentsHyperlink" xfId="47" xr:uid="{00000000-0005-0000-0000-00001C000000}"/>
    <cellStyle name="Explanatory Text 2" xfId="48" xr:uid="{00000000-0005-0000-0000-00001D000000}"/>
    <cellStyle name="Good" xfId="98" builtinId="26"/>
    <cellStyle name="Good 2" xfId="49" xr:uid="{00000000-0005-0000-0000-00001E000000}"/>
    <cellStyle name="Heading 1 2" xfId="50" xr:uid="{00000000-0005-0000-0000-00001F000000}"/>
    <cellStyle name="Heading 2 2" xfId="51" xr:uid="{00000000-0005-0000-0000-000020000000}"/>
    <cellStyle name="Heading 3 2" xfId="52" xr:uid="{00000000-0005-0000-0000-000021000000}"/>
    <cellStyle name="Heading 4 2" xfId="53" xr:uid="{00000000-0005-0000-0000-000022000000}"/>
    <cellStyle name="Hyperlink 2" xfId="86" xr:uid="{00000000-0005-0000-0000-000023000000}"/>
    <cellStyle name="Input 2" xfId="54" xr:uid="{00000000-0005-0000-0000-000024000000}"/>
    <cellStyle name="Linked Cell 2" xfId="55" xr:uid="{00000000-0005-0000-0000-000025000000}"/>
    <cellStyle name="Neutral 2" xfId="56" xr:uid="{00000000-0005-0000-0000-000026000000}"/>
    <cellStyle name="Normal" xfId="0" builtinId="0"/>
    <cellStyle name="Normal 10" xfId="57" xr:uid="{00000000-0005-0000-0000-000028000000}"/>
    <cellStyle name="Normal 18" xfId="10" xr:uid="{00000000-0005-0000-0000-000029000000}"/>
    <cellStyle name="Normal 19" xfId="9" xr:uid="{00000000-0005-0000-0000-00002A000000}"/>
    <cellStyle name="Normal 2" xfId="3" xr:uid="{00000000-0005-0000-0000-00002B000000}"/>
    <cellStyle name="Normal 2 2" xfId="4" xr:uid="{00000000-0005-0000-0000-00002C000000}"/>
    <cellStyle name="Normal 2 2 2" xfId="58" xr:uid="{00000000-0005-0000-0000-00002D000000}"/>
    <cellStyle name="Normal 2 3" xfId="77" xr:uid="{00000000-0005-0000-0000-00002E000000}"/>
    <cellStyle name="Normal 2 4" xfId="83" xr:uid="{00000000-0005-0000-0000-00002F000000}"/>
    <cellStyle name="Normal 2_sanitetski materijal" xfId="59" xr:uid="{00000000-0005-0000-0000-000030000000}"/>
    <cellStyle name="Normal 20" xfId="14" xr:uid="{00000000-0005-0000-0000-000031000000}"/>
    <cellStyle name="Normal 21" xfId="13" xr:uid="{00000000-0005-0000-0000-000032000000}"/>
    <cellStyle name="Normal 22" xfId="60" xr:uid="{00000000-0005-0000-0000-000033000000}"/>
    <cellStyle name="Normal 23" xfId="11" xr:uid="{00000000-0005-0000-0000-000034000000}"/>
    <cellStyle name="Normal 29" xfId="61" xr:uid="{00000000-0005-0000-0000-000035000000}"/>
    <cellStyle name="Normal 3" xfId="5" xr:uid="{00000000-0005-0000-0000-000036000000}"/>
    <cellStyle name="Normal 3 2" xfId="63" xr:uid="{00000000-0005-0000-0000-000037000000}"/>
    <cellStyle name="Normal 3 2 2" xfId="92" xr:uid="{00000000-0005-0000-0000-000038000000}"/>
    <cellStyle name="Normal 3 3" xfId="62" xr:uid="{00000000-0005-0000-0000-000039000000}"/>
    <cellStyle name="Normal 3_2020 planske tabele" xfId="64" xr:uid="{00000000-0005-0000-0000-00003A000000}"/>
    <cellStyle name="Normal 4" xfId="6" xr:uid="{00000000-0005-0000-0000-00003B000000}"/>
    <cellStyle name="Normal 4 2" xfId="66" xr:uid="{00000000-0005-0000-0000-00003C000000}"/>
    <cellStyle name="Normal 4 3" xfId="65" xr:uid="{00000000-0005-0000-0000-00003D000000}"/>
    <cellStyle name="Normal 4 4" xfId="78" xr:uid="{00000000-0005-0000-0000-00003E000000}"/>
    <cellStyle name="Normal 4 5" xfId="88" xr:uid="{00000000-0005-0000-0000-00003F000000}"/>
    <cellStyle name="Normal 4_2020 planske tabele" xfId="67" xr:uid="{00000000-0005-0000-0000-000040000000}"/>
    <cellStyle name="Normal 5" xfId="68" xr:uid="{00000000-0005-0000-0000-000041000000}"/>
    <cellStyle name="Normal 6" xfId="81" xr:uid="{00000000-0005-0000-0000-000042000000}"/>
    <cellStyle name="Normal 7" xfId="8" xr:uid="{00000000-0005-0000-0000-000043000000}"/>
    <cellStyle name="Normal 8" xfId="12" xr:uid="{00000000-0005-0000-0000-000044000000}"/>
    <cellStyle name="Normal_2017.Plan rada KBC Dr Dragisa Misovic Dedinje za period I-XII 2017. godine" xfId="93" xr:uid="{00000000-0005-0000-0000-000045000000}"/>
    <cellStyle name="Normal_Korigovana tab 15 dijalize" xfId="105" xr:uid="{3489D56F-B2A5-48EF-94DB-4085C9DBDD6B}"/>
    <cellStyle name="Normal_KORIGOVANIPlan rada za 2016. godinu KBC Dr Dragisa Misovic-Dedinje-1" xfId="7" xr:uid="{00000000-0005-0000-0000-000046000000}"/>
    <cellStyle name="Normal_KORIGOVANPlanske tabele RFZO za 2015 KBC MISOVIC" xfId="15" xr:uid="{00000000-0005-0000-0000-000047000000}"/>
    <cellStyle name="Normal_lekovi plan - Mr Olivera 2016. god-1_LEKOVI Izvrsenje plana rada  I - VI 2017-1" xfId="94" xr:uid="{00000000-0005-0000-0000-000048000000}"/>
    <cellStyle name="Normal_normativ kadra _ tabel_1" xfId="85" xr:uid="{00000000-0005-0000-0000-000049000000}"/>
    <cellStyle name="Normal_Normativi_Stampanje" xfId="19" xr:uid="{00000000-0005-0000-0000-00004A000000}"/>
    <cellStyle name="Normal_Plan rada KBC Dr Dragisa Misovic Dedinje za period I-XII 2017. godine" xfId="82" xr:uid="{00000000-0005-0000-0000-00004B000000}"/>
    <cellStyle name="Normal_Planske tabele RFZO za 2015 KBC MISOVIC" xfId="89" xr:uid="{00000000-0005-0000-0000-00004C000000}"/>
    <cellStyle name="Normal_Sheet1" xfId="17" xr:uid="{00000000-0005-0000-0000-00004D000000}"/>
    <cellStyle name="Normal_Sheet1_1" xfId="16" xr:uid="{00000000-0005-0000-0000-00004E000000}"/>
    <cellStyle name="Normal_Sheet2" xfId="91" xr:uid="{00000000-0005-0000-0000-00004F000000}"/>
    <cellStyle name="Normal_TAB DZ 1-10 (1) 2" xfId="84" xr:uid="{00000000-0005-0000-0000-000050000000}"/>
    <cellStyle name="Normal_TABELA 12 ZDRAVSTVENE USLUGE PRUZENE OSIGURANIM LICIMA" xfId="90" xr:uid="{00000000-0005-0000-0000-000051000000}"/>
    <cellStyle name="Normal_TABELA 13 RENTGEN I ULTRAZVUCNA DIJAGNOSTIKA" xfId="76" xr:uid="{00000000-0005-0000-0000-000052000000}"/>
    <cellStyle name="Normal_TABELA 14 LABORATORIJSKA DIJAGNOSTIKA-1" xfId="18" xr:uid="{00000000-0005-0000-0000-000053000000}"/>
    <cellStyle name="Normal_TABELA 15 DIJALIZE ISPRAVLJENA" xfId="106" xr:uid="{F81DDB01-3916-43B8-8DD3-CDE49EEF9753}"/>
    <cellStyle name="Normal_UG-fakturisano 2013-2015" xfId="104" xr:uid="{1DA62140-04BC-4B0E-9825-80517DC02826}"/>
    <cellStyle name="Normal_Usaglasen Plan rada KBC Dr Dragisa Misovic Dedinje za period I-XII 2017. godine" xfId="103" xr:uid="{B63DBC61-2823-4554-97C8-9B9A7B57512F}"/>
    <cellStyle name="Note 2" xfId="69" xr:uid="{00000000-0005-0000-0000-000054000000}"/>
    <cellStyle name="Output 2" xfId="70" xr:uid="{00000000-0005-0000-0000-000055000000}"/>
    <cellStyle name="Student Information" xfId="1" xr:uid="{00000000-0005-0000-0000-000056000000}"/>
    <cellStyle name="Student Information - user entered" xfId="2" xr:uid="{00000000-0005-0000-0000-000057000000}"/>
    <cellStyle name="Student Information - user entered 2" xfId="72" xr:uid="{00000000-0005-0000-0000-000058000000}"/>
    <cellStyle name="Student Information - user entered 2 2" xfId="97" xr:uid="{00000000-0005-0000-0000-000059000000}"/>
    <cellStyle name="Student Information - user entered 2 3" xfId="108" xr:uid="{F871DD70-A6A3-4475-A03E-81EB6C6EEDA1}"/>
    <cellStyle name="Student Information - user entered 3" xfId="80" xr:uid="{00000000-0005-0000-0000-00005A000000}"/>
    <cellStyle name="Student Information - user entered 4" xfId="102" xr:uid="{77F1085F-A226-4E9D-B29F-E94851B7D2E4}"/>
    <cellStyle name="Student Information 2" xfId="71" xr:uid="{00000000-0005-0000-0000-00005B000000}"/>
    <cellStyle name="Student Information 2 2" xfId="96" xr:uid="{00000000-0005-0000-0000-00005C000000}"/>
    <cellStyle name="Student Information 2 3" xfId="107" xr:uid="{59FBA111-075D-4698-B17C-2EC62059E331}"/>
    <cellStyle name="Student Information 3" xfId="79" xr:uid="{00000000-0005-0000-0000-00005D000000}"/>
    <cellStyle name="Student Information 4" xfId="101" xr:uid="{F2210C7B-EC7D-4B63-B4DE-029249CE97B3}"/>
    <cellStyle name="Title 2" xfId="73" xr:uid="{00000000-0005-0000-0000-00005E000000}"/>
    <cellStyle name="Total 2" xfId="74" xr:uid="{00000000-0005-0000-0000-00005F000000}"/>
    <cellStyle name="Total 3" xfId="87" xr:uid="{00000000-0005-0000-0000-000060000000}"/>
    <cellStyle name="Warning Text 2" xfId="75" xr:uid="{00000000-0005-0000-0000-000061000000}"/>
  </cellStyles>
  <dxfs count="24">
    <dxf>
      <font>
        <condense val="0"/>
        <extend val="0"/>
        <color auto="1"/>
      </font>
      <fill>
        <patternFill>
          <bgColor indexed="5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auto="1"/>
      </font>
      <fill>
        <patternFill>
          <bgColor indexed="5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6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5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Relationship Id="rId35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104775</xdr:rowOff>
    </xdr:from>
    <xdr:to>
      <xdr:col>1</xdr:col>
      <xdr:colOff>714375</xdr:colOff>
      <xdr:row>4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07D4120-3BE6-43EC-B6E3-95EC9C998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04775"/>
          <a:ext cx="6096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19050</xdr:rowOff>
    </xdr:from>
    <xdr:to>
      <xdr:col>8</xdr:col>
      <xdr:colOff>9525</xdr:colOff>
      <xdr:row>0</xdr:row>
      <xdr:rowOff>19050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882E778-96F7-4637-8156-8A6E79E8E688}"/>
            </a:ext>
          </a:extLst>
        </xdr:cNvPr>
        <xdr:cNvSpPr>
          <a:spLocks noChangeShapeType="1"/>
        </xdr:cNvSpPr>
      </xdr:nvSpPr>
      <xdr:spPr bwMode="auto">
        <a:xfrm>
          <a:off x="9525" y="19050"/>
          <a:ext cx="790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Verica\Downloads\BUDICPlanske_tabele_za_bolnice_2023_KADROVSKE%20TABELE(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Verica\Desktop\NEBOJSA%20%20-%202022.%20SVE\DRAGOJ%20VESNI%20OD%20NEBOJSE\IZVRSENjA%20PO%20GODINAMA\2021\Plan%20rada%20I-XII%202021\Usagla&#353;en%20Plan%20rada%20KBC%20Dr%20Dragi&#353;a%20Mi&#353;ovi&#263;%20-%20Dedinje%20za%20I-XII%202021.%20godin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EBOJSA%20%20-%202022.%20SVE\DRAGOJ%20VESNI%20OD%20NEBOJSE\IZVRSENjA%20PO%20GODINAMA\2021\Plan%20rada%20I-XII%202021\Usagla&#353;en%20Plan%20rada%20KBC%20Dr%20Dragi&#353;a%20Mi&#353;ovi&#263;%20-%20Dedinje%20za%20I-XII%202021.%20godin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42;&#1054;%20---IZVRSENJE%20PLANA%20RADA%20I-XII%202022%20KBC%20DR%20DRAGISA%20MISOVIC%20DEDINJ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%20I%20IZVRSENJE%202023/USLUGE23/DIJAGNOSTIKA2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AppData\Local\Temp\2016\korigovani%20plan%20rada%20za%202016.%20godinu\KORIGOVANIPlan%20rada%20za%202016.%20godinu%20KBC%20Dr%20Dragisa%20Misovic-Dedinje-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Verica%20Seni&#269;i&#263;\Downloads\ISPRAVKA%20Izvr&#353;enje%20plana%20rada%20za%20I-IX%202022.%20godine%20KBC%20Dr%20Dragi&#353;a%20Mi&#353;ovi&#263;%20-%20Dedinj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АДРЖАЈ"/>
      <sheetName val="Kadar.ode."/>
      <sheetName val="Kadar.dne.bol.dij."/>
      <sheetName val="Kadar.zaj.med.del."/>
      <sheetName val="Kadar.nem."/>
      <sheetName val="Kadar.zbirno "/>
    </sheetNames>
    <sheetDataSet>
      <sheetData sheetId="0" refreshError="1"/>
      <sheetData sheetId="1" refreshError="1">
        <row r="3">
          <cell r="C3" t="str">
            <v>01.01.2023.</v>
          </cell>
        </row>
        <row r="24">
          <cell r="P24">
            <v>162.58000000000001</v>
          </cell>
          <cell r="X24">
            <v>633.54999999999995</v>
          </cell>
          <cell r="Z24">
            <v>4</v>
          </cell>
          <cell r="AA24">
            <v>5.1099999999999994</v>
          </cell>
          <cell r="AB24">
            <v>0</v>
          </cell>
          <cell r="AD24">
            <v>0</v>
          </cell>
          <cell r="AE24">
            <v>0</v>
          </cell>
          <cell r="AF24">
            <v>0</v>
          </cell>
        </row>
      </sheetData>
      <sheetData sheetId="2" refreshError="1">
        <row r="19">
          <cell r="E19">
            <v>18</v>
          </cell>
          <cell r="H19">
            <v>15.455882352941178</v>
          </cell>
          <cell r="K19">
            <v>32.82352941176471</v>
          </cell>
          <cell r="M19">
            <v>3</v>
          </cell>
          <cell r="N19">
            <v>3</v>
          </cell>
          <cell r="P19">
            <v>0</v>
          </cell>
          <cell r="Q19">
            <v>0</v>
          </cell>
          <cell r="R19">
            <v>0</v>
          </cell>
        </row>
      </sheetData>
      <sheetData sheetId="3" refreshError="1">
        <row r="11">
          <cell r="D11">
            <v>0</v>
          </cell>
          <cell r="E11">
            <v>7</v>
          </cell>
          <cell r="J11">
            <v>9.6582916666666669</v>
          </cell>
        </row>
        <row r="18">
          <cell r="J18">
            <v>2.73</v>
          </cell>
        </row>
        <row r="23">
          <cell r="E23">
            <v>13</v>
          </cell>
          <cell r="J23">
            <v>68.478291666666664</v>
          </cell>
          <cell r="O23">
            <v>192.39474999999996</v>
          </cell>
          <cell r="Q23">
            <v>0</v>
          </cell>
          <cell r="R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</sheetData>
      <sheetData sheetId="4" refreshError="1">
        <row r="36">
          <cell r="B36">
            <v>55</v>
          </cell>
          <cell r="C36">
            <v>39.220000000000006</v>
          </cell>
          <cell r="F36">
            <v>176.57555555555555</v>
          </cell>
          <cell r="H36">
            <v>0</v>
          </cell>
          <cell r="I36">
            <v>0</v>
          </cell>
        </row>
      </sheetData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АДРЖАЈ"/>
      <sheetName val="Kadar.ode. ТАB 1"/>
      <sheetName val="Kadar.dne.bol.dij. ТАB 2"/>
      <sheetName val="Kadar.zaj.med.del. ТАB 3"/>
      <sheetName val="Kadar.nem. TAB 4"/>
      <sheetName val="Kadar.zbirno TAB 5"/>
      <sheetName val="Kapaciteti i korišć TAB 6"/>
      <sheetName val="Kapacit i korišć-UKUPNO TAB 6A "/>
      <sheetName val="Pratioci TAB 7"/>
      <sheetName val="Pratioci UKUPNO TAB 7.1"/>
      <sheetName val="Dnevne.bolnice 8"/>
      <sheetName val="Neonatologija TAB 9"/>
      <sheetName val="Pregledi TAB 10"/>
      <sheetName val="Pregledi UKUPNO TAB 10A"/>
      <sheetName val="OPERACIJE SVE TAB 11"/>
      <sheetName val="DSG"/>
      <sheetName val="Usluge TAB 13"/>
      <sheetName val="Dijagnostika TAB 14"/>
      <sheetName val="laboratorija tab 15"/>
      <sheetName val="dijalize TAB 16"/>
      <sheetName val="Krv TAB 17"/>
      <sheetName val="Lekovi TAB 18"/>
      <sheetName val="Implantati TAB 19"/>
      <sheetName val="Sanitet.mat. TAB 20"/>
      <sheetName val="Liste.čekanja TAB 21"/>
      <sheetName val="Zbirno_usluge"/>
    </sheetNames>
    <sheetDataSet>
      <sheetData sheetId="0"/>
      <sheetData sheetId="1">
        <row r="1">
          <cell r="C1" t="str">
            <v>КБЦ "Др Драгишс Мишовић - Дедиње"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АДРЖАЈ"/>
      <sheetName val="Kadar.ode. ТАB 1"/>
      <sheetName val="Kadar.dne.bol.dij. ТАB 2"/>
      <sheetName val="Kadar.zaj.med.del. ТАB 3"/>
      <sheetName val="Kadar.nem. TAB 4"/>
      <sheetName val="Kadar.zbirno TAB 5"/>
      <sheetName val="Kapaciteti i korišć TAB 6"/>
      <sheetName val="Kapacit i korišć-UKUPNO TAB 6A "/>
      <sheetName val="Pratioci TAB 7"/>
      <sheetName val="Pratioci UKUPNO TAB 7.1"/>
      <sheetName val="Dnevne.bolnice 8"/>
      <sheetName val="Neonatologija TAB 9"/>
      <sheetName val="Pregledi TAB 10"/>
      <sheetName val="Pregledi UKUPNO TAB 10A"/>
      <sheetName val="OPERACIJE SVE TAB 11"/>
      <sheetName val="DSG"/>
      <sheetName val="Usluge TAB 13"/>
      <sheetName val="Dijagnostika TAB 14"/>
      <sheetName val="laboratorija tab 15"/>
      <sheetName val="dijalize TAB 16"/>
      <sheetName val="Krv TAB 17"/>
      <sheetName val="Lekovi TAB 18"/>
      <sheetName val="Implantati TAB 19"/>
      <sheetName val="Sanitet.mat. TAB 20"/>
      <sheetName val="Liste.čekanja TAB 21"/>
      <sheetName val="Zbirno_usluge"/>
    </sheetNames>
    <sheetDataSet>
      <sheetData sheetId="0"/>
      <sheetData sheetId="1">
        <row r="1">
          <cell r="C1" t="str">
            <v>КБЦ "Др Драгишс Мишовић - Дедиње"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gledi UKUPNO TAB 10A (2)"/>
      <sheetName val="САДРЖАЈ"/>
      <sheetName val="Kadar.ode. ТАB 1"/>
      <sheetName val="Kadar.dne.bol.dij. ТАB 2"/>
      <sheetName val="Kadar.zaj.med.del. ТАB 3"/>
      <sheetName val="Kadar.nem. TAB 4"/>
      <sheetName val="Kadar.zbirno TAB 5"/>
      <sheetName val="Kapaciteti i korišć TAB 6"/>
      <sheetName val="Kapacit i korišć-UKUPNO TAB 6A "/>
      <sheetName val="Usluge_Covid19"/>
      <sheetName val="Pratioci TAB 7"/>
      <sheetName val="Pratioci UKUPNO TAB 7.1"/>
      <sheetName val="Dnevne.bolnice 8"/>
      <sheetName val="Neonatologija TAB 9"/>
      <sheetName val="Pregledi TAB 10"/>
      <sheetName val="Pregledi UKUPNO TAB 10A"/>
      <sheetName val="OPERACIJE SVE TAB 11"/>
      <sheetName val="DSG"/>
      <sheetName val="Usluge TAB 13"/>
      <sheetName val="Dijagnostika TAB 14"/>
      <sheetName val="laboratorija tab 15"/>
      <sheetName val="dijalize TAB 16"/>
      <sheetName val="Krv TAB 17"/>
      <sheetName val="Lekovi TAB 18"/>
      <sheetName val="Implantati TAB 19"/>
      <sheetName val="Sanitet.mat. TAB 20"/>
      <sheetName val="Liste.čekanja TAB 21"/>
      <sheetName val="Zbirno_usluge"/>
    </sheetNames>
    <sheetDataSet>
      <sheetData sheetId="0"/>
      <sheetData sheetId="1"/>
      <sheetData sheetId="2">
        <row r="1">
          <cell r="C1" t="str">
            <v>КБЦ "Др Драгишс Мишовић - Дедиње"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"/>
      <sheetName val="II"/>
      <sheetName val="III"/>
      <sheetName val="I-III"/>
      <sheetName val="IV"/>
      <sheetName val="V"/>
      <sheetName val="VI"/>
      <sheetName val="I-VI"/>
      <sheetName val="VII"/>
      <sheetName val="VIII"/>
      <sheetName val="IX"/>
      <sheetName val="I-IX"/>
      <sheetName val="X"/>
      <sheetName val="XI"/>
      <sheetName val="XII"/>
      <sheetName val="I-XII"/>
      <sheetName val="Sheet1"/>
    </sheetNames>
    <sheetDataSet>
      <sheetData sheetId="0">
        <row r="9">
          <cell r="C9">
            <v>996</v>
          </cell>
          <cell r="E9">
            <v>639</v>
          </cell>
          <cell r="G9">
            <v>1635</v>
          </cell>
        </row>
        <row r="10">
          <cell r="C10">
            <v>1069</v>
          </cell>
          <cell r="E10">
            <v>668</v>
          </cell>
          <cell r="G10">
            <v>1737</v>
          </cell>
        </row>
        <row r="11">
          <cell r="C11">
            <v>0</v>
          </cell>
          <cell r="E11">
            <v>0</v>
          </cell>
          <cell r="G11">
            <v>0</v>
          </cell>
        </row>
        <row r="12">
          <cell r="C12"/>
          <cell r="E12"/>
          <cell r="G12">
            <v>0</v>
          </cell>
        </row>
        <row r="13">
          <cell r="C13"/>
          <cell r="E13"/>
          <cell r="G13">
            <v>0</v>
          </cell>
        </row>
        <row r="14">
          <cell r="C14"/>
          <cell r="E14"/>
          <cell r="G14">
            <v>0</v>
          </cell>
        </row>
        <row r="15">
          <cell r="C15"/>
          <cell r="E15"/>
          <cell r="G15">
            <v>0</v>
          </cell>
        </row>
        <row r="16">
          <cell r="C16">
            <v>15</v>
          </cell>
          <cell r="E16"/>
          <cell r="G16">
            <v>15</v>
          </cell>
        </row>
        <row r="17">
          <cell r="C17"/>
          <cell r="E17"/>
          <cell r="G17">
            <v>0</v>
          </cell>
        </row>
        <row r="18">
          <cell r="C18"/>
          <cell r="E18"/>
          <cell r="G18">
            <v>0</v>
          </cell>
        </row>
        <row r="19">
          <cell r="C19">
            <v>2</v>
          </cell>
          <cell r="E19"/>
          <cell r="G19">
            <v>2</v>
          </cell>
        </row>
        <row r="20">
          <cell r="C20"/>
          <cell r="E20"/>
          <cell r="G20">
            <v>0</v>
          </cell>
        </row>
        <row r="21">
          <cell r="C21">
            <v>4</v>
          </cell>
          <cell r="E21"/>
          <cell r="G21">
            <v>4</v>
          </cell>
        </row>
        <row r="22">
          <cell r="C22"/>
          <cell r="E22"/>
          <cell r="G22">
            <v>0</v>
          </cell>
        </row>
        <row r="23">
          <cell r="C23">
            <v>3</v>
          </cell>
          <cell r="E23"/>
          <cell r="G23">
            <v>3</v>
          </cell>
        </row>
        <row r="24">
          <cell r="C24"/>
          <cell r="E24">
            <v>5</v>
          </cell>
          <cell r="G24">
            <v>5</v>
          </cell>
        </row>
        <row r="25">
          <cell r="C25"/>
          <cell r="E25"/>
          <cell r="G25">
            <v>0</v>
          </cell>
        </row>
        <row r="26">
          <cell r="C26"/>
          <cell r="E26">
            <v>1</v>
          </cell>
          <cell r="G26">
            <v>1</v>
          </cell>
        </row>
        <row r="27">
          <cell r="C27">
            <v>5</v>
          </cell>
          <cell r="E27"/>
          <cell r="G27">
            <v>5</v>
          </cell>
        </row>
        <row r="28">
          <cell r="C28"/>
          <cell r="E28">
            <v>1</v>
          </cell>
          <cell r="G28">
            <v>1</v>
          </cell>
        </row>
        <row r="29">
          <cell r="C29">
            <v>8</v>
          </cell>
          <cell r="E29"/>
          <cell r="G29">
            <v>8</v>
          </cell>
        </row>
        <row r="30">
          <cell r="C30"/>
          <cell r="E30">
            <v>1</v>
          </cell>
          <cell r="G30">
            <v>1</v>
          </cell>
        </row>
        <row r="31">
          <cell r="C31">
            <v>8</v>
          </cell>
          <cell r="E31"/>
          <cell r="G31">
            <v>8</v>
          </cell>
        </row>
        <row r="32">
          <cell r="C32"/>
          <cell r="E32"/>
          <cell r="G32">
            <v>0</v>
          </cell>
        </row>
        <row r="33">
          <cell r="C33">
            <v>1</v>
          </cell>
          <cell r="E33"/>
          <cell r="G33">
            <v>1</v>
          </cell>
        </row>
        <row r="34">
          <cell r="C34"/>
          <cell r="E34">
            <v>1</v>
          </cell>
          <cell r="G34">
            <v>1</v>
          </cell>
        </row>
        <row r="35">
          <cell r="C35">
            <v>5</v>
          </cell>
          <cell r="E35"/>
          <cell r="G35">
            <v>5</v>
          </cell>
        </row>
        <row r="36">
          <cell r="C36"/>
          <cell r="E36"/>
          <cell r="G36">
            <v>0</v>
          </cell>
        </row>
        <row r="37">
          <cell r="C37">
            <v>1</v>
          </cell>
          <cell r="E37"/>
          <cell r="G37">
            <v>1</v>
          </cell>
        </row>
        <row r="38">
          <cell r="C38"/>
          <cell r="E38"/>
          <cell r="G38">
            <v>0</v>
          </cell>
        </row>
        <row r="39">
          <cell r="C39"/>
          <cell r="E39"/>
          <cell r="G39">
            <v>0</v>
          </cell>
        </row>
        <row r="40">
          <cell r="C40"/>
          <cell r="E40"/>
          <cell r="G40">
            <v>0</v>
          </cell>
        </row>
        <row r="41">
          <cell r="C41"/>
          <cell r="E41"/>
          <cell r="G41">
            <v>0</v>
          </cell>
        </row>
        <row r="42">
          <cell r="C42"/>
          <cell r="E42"/>
          <cell r="G42">
            <v>0</v>
          </cell>
        </row>
        <row r="43">
          <cell r="C43"/>
          <cell r="E43"/>
          <cell r="G43">
            <v>0</v>
          </cell>
        </row>
        <row r="44">
          <cell r="C44"/>
          <cell r="E44">
            <v>2</v>
          </cell>
          <cell r="G44">
            <v>2</v>
          </cell>
        </row>
        <row r="45">
          <cell r="C45">
            <v>7</v>
          </cell>
          <cell r="E45"/>
          <cell r="G45">
            <v>7</v>
          </cell>
        </row>
        <row r="46">
          <cell r="C46"/>
          <cell r="E46">
            <v>1</v>
          </cell>
          <cell r="G46">
            <v>1</v>
          </cell>
        </row>
        <row r="47">
          <cell r="C47"/>
          <cell r="E47"/>
          <cell r="G47">
            <v>0</v>
          </cell>
        </row>
        <row r="48">
          <cell r="C48"/>
          <cell r="E48">
            <v>2</v>
          </cell>
          <cell r="G48">
            <v>2</v>
          </cell>
        </row>
        <row r="49">
          <cell r="C49">
            <v>5</v>
          </cell>
          <cell r="E49"/>
          <cell r="G49">
            <v>5</v>
          </cell>
        </row>
        <row r="50">
          <cell r="C50"/>
          <cell r="E50">
            <v>2</v>
          </cell>
          <cell r="G50">
            <v>2</v>
          </cell>
        </row>
        <row r="51">
          <cell r="C51">
            <v>5</v>
          </cell>
          <cell r="E51"/>
          <cell r="G51">
            <v>5</v>
          </cell>
        </row>
        <row r="52">
          <cell r="C52"/>
          <cell r="E52">
            <v>37</v>
          </cell>
          <cell r="G52">
            <v>37</v>
          </cell>
        </row>
        <row r="53">
          <cell r="C53">
            <v>94</v>
          </cell>
          <cell r="E53"/>
          <cell r="G53">
            <v>94</v>
          </cell>
        </row>
        <row r="54">
          <cell r="C54"/>
          <cell r="E54">
            <v>497</v>
          </cell>
          <cell r="G54">
            <v>497</v>
          </cell>
        </row>
        <row r="55">
          <cell r="C55">
            <v>479</v>
          </cell>
          <cell r="E55"/>
          <cell r="G55">
            <v>479</v>
          </cell>
        </row>
        <row r="56">
          <cell r="C56"/>
          <cell r="E56">
            <v>2</v>
          </cell>
          <cell r="G56">
            <v>2</v>
          </cell>
        </row>
        <row r="57">
          <cell r="C57">
            <v>2</v>
          </cell>
          <cell r="E57"/>
          <cell r="G57">
            <v>2</v>
          </cell>
        </row>
        <row r="58">
          <cell r="C58"/>
          <cell r="E58">
            <v>15</v>
          </cell>
          <cell r="G58">
            <v>15</v>
          </cell>
        </row>
        <row r="59">
          <cell r="C59">
            <v>53</v>
          </cell>
          <cell r="E59"/>
          <cell r="G59">
            <v>53</v>
          </cell>
        </row>
        <row r="60">
          <cell r="C60"/>
          <cell r="E60"/>
          <cell r="G60">
            <v>0</v>
          </cell>
        </row>
        <row r="61">
          <cell r="C61"/>
          <cell r="E61"/>
          <cell r="G61">
            <v>0</v>
          </cell>
        </row>
        <row r="62">
          <cell r="C62"/>
          <cell r="E62">
            <v>2</v>
          </cell>
          <cell r="G62">
            <v>2</v>
          </cell>
        </row>
        <row r="63">
          <cell r="C63"/>
          <cell r="E63"/>
          <cell r="G63">
            <v>0</v>
          </cell>
        </row>
        <row r="64">
          <cell r="C64"/>
          <cell r="E64">
            <v>2</v>
          </cell>
          <cell r="G64">
            <v>2</v>
          </cell>
        </row>
        <row r="65">
          <cell r="C65"/>
          <cell r="E65"/>
          <cell r="G65">
            <v>0</v>
          </cell>
        </row>
        <row r="66">
          <cell r="C66"/>
          <cell r="E66">
            <v>5</v>
          </cell>
          <cell r="G66">
            <v>5</v>
          </cell>
        </row>
        <row r="67">
          <cell r="C67"/>
          <cell r="E67"/>
          <cell r="G67">
            <v>0</v>
          </cell>
        </row>
        <row r="68">
          <cell r="C68"/>
          <cell r="E68">
            <v>5</v>
          </cell>
          <cell r="G68">
            <v>5</v>
          </cell>
        </row>
        <row r="69">
          <cell r="C69"/>
          <cell r="E69"/>
          <cell r="G69">
            <v>0</v>
          </cell>
        </row>
        <row r="70">
          <cell r="C70"/>
          <cell r="E70"/>
          <cell r="G70">
            <v>0</v>
          </cell>
        </row>
        <row r="71">
          <cell r="C71"/>
          <cell r="E71"/>
          <cell r="G71">
            <v>0</v>
          </cell>
        </row>
        <row r="72">
          <cell r="C72"/>
          <cell r="E72">
            <v>36</v>
          </cell>
          <cell r="G72">
            <v>36</v>
          </cell>
        </row>
        <row r="73">
          <cell r="C73">
            <v>177</v>
          </cell>
          <cell r="E73"/>
          <cell r="G73">
            <v>177</v>
          </cell>
        </row>
        <row r="74">
          <cell r="C74"/>
          <cell r="E74">
            <v>12</v>
          </cell>
          <cell r="G74">
            <v>12</v>
          </cell>
        </row>
        <row r="75">
          <cell r="C75">
            <v>4</v>
          </cell>
          <cell r="E75"/>
          <cell r="G75">
            <v>4</v>
          </cell>
        </row>
        <row r="76">
          <cell r="C76"/>
          <cell r="E76">
            <v>7</v>
          </cell>
          <cell r="G76">
            <v>7</v>
          </cell>
        </row>
        <row r="77">
          <cell r="C77"/>
          <cell r="E77"/>
          <cell r="G77">
            <v>0</v>
          </cell>
        </row>
        <row r="78">
          <cell r="C78"/>
          <cell r="E78"/>
          <cell r="G78">
            <v>0</v>
          </cell>
        </row>
        <row r="79">
          <cell r="C79"/>
          <cell r="E79"/>
          <cell r="G79">
            <v>0</v>
          </cell>
        </row>
        <row r="80">
          <cell r="C80"/>
          <cell r="E80"/>
          <cell r="G80">
            <v>0</v>
          </cell>
        </row>
        <row r="81">
          <cell r="C81"/>
          <cell r="E81"/>
          <cell r="G81">
            <v>0</v>
          </cell>
        </row>
        <row r="82">
          <cell r="C82"/>
          <cell r="E82">
            <v>2</v>
          </cell>
          <cell r="G82">
            <v>2</v>
          </cell>
        </row>
        <row r="83">
          <cell r="C83">
            <v>1</v>
          </cell>
          <cell r="E83"/>
          <cell r="G83">
            <v>1</v>
          </cell>
        </row>
        <row r="84">
          <cell r="C84"/>
          <cell r="E84">
            <v>1</v>
          </cell>
          <cell r="G84">
            <v>1</v>
          </cell>
        </row>
        <row r="85">
          <cell r="C85">
            <v>46</v>
          </cell>
          <cell r="E85"/>
          <cell r="G85">
            <v>46</v>
          </cell>
        </row>
        <row r="86">
          <cell r="C86"/>
          <cell r="E86"/>
          <cell r="G86">
            <v>0</v>
          </cell>
        </row>
        <row r="87">
          <cell r="C87"/>
          <cell r="E87"/>
          <cell r="G87">
            <v>0</v>
          </cell>
        </row>
        <row r="88">
          <cell r="C88"/>
          <cell r="E88"/>
          <cell r="G88">
            <v>0</v>
          </cell>
        </row>
        <row r="89">
          <cell r="C89">
            <v>97</v>
          </cell>
          <cell r="E89">
            <v>17</v>
          </cell>
          <cell r="G89">
            <v>114</v>
          </cell>
        </row>
        <row r="90">
          <cell r="C90">
            <v>22</v>
          </cell>
          <cell r="E90"/>
          <cell r="G90">
            <v>22</v>
          </cell>
        </row>
        <row r="91">
          <cell r="C91">
            <v>17</v>
          </cell>
          <cell r="E91">
            <v>1</v>
          </cell>
          <cell r="G91">
            <v>18</v>
          </cell>
        </row>
        <row r="92">
          <cell r="C92">
            <v>3</v>
          </cell>
          <cell r="E92">
            <v>6</v>
          </cell>
          <cell r="G92">
            <v>9</v>
          </cell>
        </row>
        <row r="93">
          <cell r="C93">
            <v>5</v>
          </cell>
          <cell r="E93">
            <v>3</v>
          </cell>
          <cell r="G93">
            <v>8</v>
          </cell>
        </row>
        <row r="94">
          <cell r="C94"/>
          <cell r="E94">
            <v>1</v>
          </cell>
          <cell r="G94">
            <v>1</v>
          </cell>
        </row>
        <row r="95">
          <cell r="C95"/>
          <cell r="D95"/>
          <cell r="E95">
            <v>1</v>
          </cell>
          <cell r="F95"/>
          <cell r="G95">
            <v>1</v>
          </cell>
          <cell r="H95"/>
        </row>
        <row r="96">
          <cell r="C96"/>
          <cell r="D96"/>
          <cell r="E96"/>
          <cell r="F96"/>
          <cell r="G96">
            <v>0</v>
          </cell>
          <cell r="H96"/>
        </row>
        <row r="97">
          <cell r="C97"/>
          <cell r="D97"/>
          <cell r="E97"/>
          <cell r="F97"/>
          <cell r="G97">
            <v>0</v>
          </cell>
          <cell r="H97"/>
        </row>
        <row r="98">
          <cell r="C98"/>
          <cell r="D98"/>
          <cell r="E98"/>
          <cell r="F98"/>
          <cell r="G98">
            <v>0</v>
          </cell>
          <cell r="H98"/>
        </row>
        <row r="99">
          <cell r="C99"/>
          <cell r="D99"/>
          <cell r="E99"/>
          <cell r="F99"/>
          <cell r="G99">
            <v>0</v>
          </cell>
          <cell r="H99"/>
        </row>
        <row r="100">
          <cell r="C100"/>
          <cell r="D100"/>
          <cell r="E100"/>
          <cell r="F100"/>
          <cell r="G100">
            <v>0</v>
          </cell>
          <cell r="H100"/>
        </row>
        <row r="101">
          <cell r="C101"/>
          <cell r="D101"/>
          <cell r="E101"/>
          <cell r="F101"/>
          <cell r="G101">
            <v>0</v>
          </cell>
          <cell r="H101"/>
        </row>
        <row r="102">
          <cell r="C102"/>
          <cell r="D102"/>
          <cell r="E102"/>
          <cell r="F102"/>
          <cell r="G102">
            <v>0</v>
          </cell>
          <cell r="H102"/>
        </row>
        <row r="103">
          <cell r="C103"/>
          <cell r="D103"/>
          <cell r="E103"/>
          <cell r="F103"/>
          <cell r="G103">
            <v>0</v>
          </cell>
          <cell r="H103"/>
        </row>
        <row r="104">
          <cell r="C104"/>
          <cell r="D104"/>
          <cell r="E104"/>
          <cell r="F104"/>
          <cell r="G104">
            <v>0</v>
          </cell>
          <cell r="H104"/>
        </row>
        <row r="105">
          <cell r="C105"/>
          <cell r="D105"/>
          <cell r="E105"/>
          <cell r="F105"/>
          <cell r="G105">
            <v>0</v>
          </cell>
          <cell r="H105"/>
        </row>
        <row r="106">
          <cell r="C106"/>
          <cell r="D106"/>
          <cell r="E106"/>
          <cell r="F106"/>
          <cell r="G106">
            <v>0</v>
          </cell>
          <cell r="H106"/>
        </row>
        <row r="107">
          <cell r="C107"/>
          <cell r="D107"/>
          <cell r="E107"/>
          <cell r="F107"/>
          <cell r="G107">
            <v>0</v>
          </cell>
          <cell r="H107"/>
        </row>
        <row r="108">
          <cell r="C108"/>
          <cell r="D108"/>
          <cell r="E108"/>
          <cell r="F108"/>
          <cell r="G108">
            <v>0</v>
          </cell>
          <cell r="H108"/>
        </row>
        <row r="109">
          <cell r="C109"/>
          <cell r="D109"/>
          <cell r="E109"/>
          <cell r="F109"/>
          <cell r="G109">
            <v>0</v>
          </cell>
          <cell r="H109"/>
        </row>
        <row r="110">
          <cell r="C110"/>
          <cell r="D110"/>
          <cell r="E110"/>
          <cell r="F110"/>
          <cell r="G110">
            <v>0</v>
          </cell>
          <cell r="H110"/>
        </row>
        <row r="111">
          <cell r="C111"/>
          <cell r="D111"/>
          <cell r="E111"/>
          <cell r="F111"/>
          <cell r="G111">
            <v>0</v>
          </cell>
          <cell r="H111"/>
        </row>
        <row r="112">
          <cell r="C112"/>
          <cell r="D112"/>
          <cell r="E112"/>
          <cell r="F112"/>
          <cell r="G112">
            <v>0</v>
          </cell>
          <cell r="H112"/>
        </row>
        <row r="113">
          <cell r="C113"/>
          <cell r="D113"/>
          <cell r="E113"/>
          <cell r="F113"/>
          <cell r="G113">
            <v>0</v>
          </cell>
          <cell r="H113"/>
        </row>
        <row r="114">
          <cell r="C114"/>
          <cell r="D114"/>
          <cell r="E114"/>
          <cell r="F114"/>
          <cell r="G114">
            <v>0</v>
          </cell>
          <cell r="H114"/>
        </row>
        <row r="115">
          <cell r="C115"/>
          <cell r="D115"/>
          <cell r="E115"/>
          <cell r="F115"/>
          <cell r="G115">
            <v>0</v>
          </cell>
          <cell r="H115"/>
        </row>
        <row r="116">
          <cell r="C116"/>
          <cell r="D116"/>
          <cell r="E116"/>
          <cell r="F116"/>
          <cell r="G116">
            <v>0</v>
          </cell>
          <cell r="H116"/>
        </row>
        <row r="117">
          <cell r="C117"/>
          <cell r="D117"/>
          <cell r="E117"/>
          <cell r="F117"/>
          <cell r="G117">
            <v>0</v>
          </cell>
          <cell r="H117"/>
        </row>
        <row r="118">
          <cell r="C118"/>
          <cell r="D118"/>
          <cell r="E118"/>
          <cell r="F118"/>
          <cell r="G118">
            <v>0</v>
          </cell>
          <cell r="H118"/>
        </row>
        <row r="119">
          <cell r="C119"/>
          <cell r="D119"/>
          <cell r="E119"/>
          <cell r="F119"/>
          <cell r="G119">
            <v>0</v>
          </cell>
          <cell r="H119"/>
        </row>
        <row r="120">
          <cell r="C120"/>
          <cell r="D120"/>
          <cell r="E120"/>
          <cell r="F120"/>
          <cell r="G120">
            <v>0</v>
          </cell>
          <cell r="H120"/>
        </row>
        <row r="121">
          <cell r="C121"/>
          <cell r="D121"/>
          <cell r="E121"/>
          <cell r="F121"/>
          <cell r="G121">
            <v>0</v>
          </cell>
          <cell r="H121"/>
        </row>
        <row r="122">
          <cell r="C122"/>
          <cell r="D122"/>
          <cell r="E122"/>
          <cell r="F122"/>
          <cell r="G122">
            <v>0</v>
          </cell>
          <cell r="H122"/>
        </row>
        <row r="123">
          <cell r="C123"/>
          <cell r="D123"/>
          <cell r="E123"/>
          <cell r="F123"/>
          <cell r="G123">
            <v>0</v>
          </cell>
          <cell r="H123"/>
        </row>
        <row r="124">
          <cell r="C124"/>
          <cell r="D124"/>
          <cell r="E124"/>
          <cell r="F124"/>
          <cell r="G124">
            <v>0</v>
          </cell>
          <cell r="H124"/>
        </row>
        <row r="125">
          <cell r="C125"/>
          <cell r="D125"/>
          <cell r="E125"/>
          <cell r="F125"/>
          <cell r="G125">
            <v>0</v>
          </cell>
          <cell r="H125"/>
        </row>
        <row r="126">
          <cell r="C126"/>
          <cell r="D126"/>
          <cell r="E126"/>
          <cell r="F126"/>
          <cell r="G126">
            <v>0</v>
          </cell>
          <cell r="H126"/>
        </row>
        <row r="127">
          <cell r="C127"/>
          <cell r="D127"/>
          <cell r="E127"/>
          <cell r="F127"/>
          <cell r="G127">
            <v>0</v>
          </cell>
          <cell r="H127"/>
        </row>
        <row r="128">
          <cell r="C128"/>
          <cell r="D128"/>
          <cell r="E128"/>
          <cell r="F128"/>
          <cell r="G128">
            <v>0</v>
          </cell>
          <cell r="H128"/>
        </row>
        <row r="129">
          <cell r="C129"/>
          <cell r="D129"/>
          <cell r="E129"/>
          <cell r="F129"/>
          <cell r="G129">
            <v>0</v>
          </cell>
          <cell r="H129"/>
        </row>
        <row r="130">
          <cell r="C130"/>
          <cell r="D130"/>
          <cell r="E130"/>
          <cell r="F130"/>
          <cell r="G130">
            <v>0</v>
          </cell>
          <cell r="H130"/>
        </row>
        <row r="131">
          <cell r="C131"/>
          <cell r="D131"/>
          <cell r="E131"/>
          <cell r="F131"/>
          <cell r="G131">
            <v>0</v>
          </cell>
          <cell r="H131"/>
        </row>
        <row r="132">
          <cell r="C132"/>
          <cell r="D132"/>
          <cell r="E132"/>
          <cell r="F132"/>
          <cell r="G132">
            <v>0</v>
          </cell>
          <cell r="H132"/>
        </row>
        <row r="133">
          <cell r="C133"/>
          <cell r="D133"/>
          <cell r="E133"/>
          <cell r="F133"/>
          <cell r="G133">
            <v>0</v>
          </cell>
          <cell r="H133"/>
        </row>
        <row r="134">
          <cell r="C134"/>
          <cell r="D134"/>
          <cell r="E134"/>
          <cell r="F134"/>
          <cell r="G134">
            <v>0</v>
          </cell>
          <cell r="H134"/>
        </row>
        <row r="135">
          <cell r="C135"/>
          <cell r="D135"/>
          <cell r="E135"/>
          <cell r="F135"/>
          <cell r="G135">
            <v>0</v>
          </cell>
          <cell r="H135"/>
        </row>
        <row r="136">
          <cell r="C136"/>
          <cell r="D136"/>
          <cell r="E136"/>
          <cell r="F136"/>
          <cell r="G136">
            <v>0</v>
          </cell>
          <cell r="H136"/>
        </row>
        <row r="137">
          <cell r="C137"/>
          <cell r="D137"/>
          <cell r="E137"/>
          <cell r="F137"/>
          <cell r="G137">
            <v>0</v>
          </cell>
          <cell r="H137"/>
        </row>
        <row r="138">
          <cell r="C138"/>
          <cell r="D138"/>
          <cell r="E138"/>
          <cell r="F138"/>
          <cell r="G138">
            <v>0</v>
          </cell>
          <cell r="H138"/>
        </row>
        <row r="139">
          <cell r="C139"/>
          <cell r="D139"/>
          <cell r="E139"/>
          <cell r="F139"/>
          <cell r="G139">
            <v>0</v>
          </cell>
          <cell r="H139"/>
        </row>
        <row r="140">
          <cell r="C140"/>
          <cell r="E140"/>
          <cell r="G140">
            <v>0</v>
          </cell>
        </row>
        <row r="141">
          <cell r="C141"/>
          <cell r="E141"/>
          <cell r="G141">
            <v>0</v>
          </cell>
        </row>
        <row r="142">
          <cell r="C142"/>
          <cell r="E142"/>
          <cell r="G142">
            <v>0</v>
          </cell>
        </row>
        <row r="143">
          <cell r="C143"/>
          <cell r="E143"/>
          <cell r="G143">
            <v>0</v>
          </cell>
        </row>
        <row r="144">
          <cell r="C144"/>
          <cell r="E144"/>
          <cell r="G144">
            <v>0</v>
          </cell>
        </row>
        <row r="145">
          <cell r="C145"/>
          <cell r="E145"/>
          <cell r="G145">
            <v>0</v>
          </cell>
        </row>
        <row r="146">
          <cell r="C146"/>
          <cell r="E146"/>
          <cell r="G146">
            <v>0</v>
          </cell>
        </row>
        <row r="147">
          <cell r="C147"/>
          <cell r="E147"/>
          <cell r="G147">
            <v>0</v>
          </cell>
        </row>
        <row r="148">
          <cell r="C148"/>
          <cell r="E148"/>
          <cell r="G148">
            <v>0</v>
          </cell>
        </row>
        <row r="149">
          <cell r="C149"/>
          <cell r="E149"/>
          <cell r="G149">
            <v>0</v>
          </cell>
        </row>
        <row r="150">
          <cell r="C150"/>
          <cell r="E150">
            <v>0</v>
          </cell>
          <cell r="G150">
            <v>0</v>
          </cell>
        </row>
        <row r="151">
          <cell r="C151">
            <v>0</v>
          </cell>
          <cell r="E151">
            <v>0</v>
          </cell>
          <cell r="G151">
            <v>0</v>
          </cell>
        </row>
        <row r="152">
          <cell r="C152"/>
          <cell r="E152">
            <v>0</v>
          </cell>
          <cell r="G152">
            <v>0</v>
          </cell>
        </row>
        <row r="153">
          <cell r="C153"/>
          <cell r="E153">
            <v>0</v>
          </cell>
          <cell r="G153">
            <v>0</v>
          </cell>
        </row>
        <row r="154">
          <cell r="C154"/>
          <cell r="E154"/>
          <cell r="G154">
            <v>0</v>
          </cell>
        </row>
        <row r="155">
          <cell r="C155"/>
          <cell r="E155"/>
          <cell r="G155">
            <v>0</v>
          </cell>
        </row>
        <row r="156">
          <cell r="C156"/>
          <cell r="E156">
            <v>0</v>
          </cell>
          <cell r="G156">
            <v>0</v>
          </cell>
        </row>
        <row r="157">
          <cell r="C157"/>
          <cell r="E157">
            <v>0</v>
          </cell>
          <cell r="G157">
            <v>0</v>
          </cell>
        </row>
        <row r="158">
          <cell r="C158">
            <v>0</v>
          </cell>
          <cell r="E158">
            <v>0</v>
          </cell>
          <cell r="G158">
            <v>0</v>
          </cell>
        </row>
        <row r="159">
          <cell r="C159"/>
          <cell r="E159">
            <v>0</v>
          </cell>
          <cell r="G159">
            <v>0</v>
          </cell>
        </row>
        <row r="160">
          <cell r="C160"/>
          <cell r="E160">
            <v>0</v>
          </cell>
          <cell r="G160">
            <v>0</v>
          </cell>
        </row>
        <row r="161">
          <cell r="C161"/>
          <cell r="E161"/>
          <cell r="G161">
            <v>0</v>
          </cell>
        </row>
        <row r="162">
          <cell r="C162"/>
          <cell r="E162"/>
          <cell r="G162">
            <v>0</v>
          </cell>
        </row>
        <row r="163">
          <cell r="C163"/>
          <cell r="E163"/>
          <cell r="G163">
            <v>0</v>
          </cell>
        </row>
        <row r="164">
          <cell r="C164"/>
          <cell r="E164"/>
          <cell r="G164">
            <v>12</v>
          </cell>
        </row>
        <row r="165">
          <cell r="C165">
            <v>4325</v>
          </cell>
          <cell r="E165">
            <v>548</v>
          </cell>
          <cell r="G165">
            <v>4873</v>
          </cell>
        </row>
        <row r="166">
          <cell r="C166">
            <v>6865</v>
          </cell>
          <cell r="E166">
            <v>1149</v>
          </cell>
          <cell r="G166">
            <v>8014</v>
          </cell>
        </row>
        <row r="167">
          <cell r="C167"/>
          <cell r="E167"/>
          <cell r="G167"/>
        </row>
        <row r="168">
          <cell r="C168">
            <v>914</v>
          </cell>
          <cell r="E168">
            <v>259</v>
          </cell>
          <cell r="G168">
            <v>1173</v>
          </cell>
        </row>
        <row r="169">
          <cell r="C169">
            <v>3436</v>
          </cell>
          <cell r="E169">
            <v>840</v>
          </cell>
          <cell r="G169">
            <v>4276</v>
          </cell>
        </row>
        <row r="170">
          <cell r="C170">
            <v>53</v>
          </cell>
          <cell r="E170">
            <v>7</v>
          </cell>
          <cell r="G170">
            <v>60</v>
          </cell>
        </row>
        <row r="171">
          <cell r="C171">
            <v>53</v>
          </cell>
          <cell r="E171">
            <v>7</v>
          </cell>
          <cell r="G171">
            <v>60</v>
          </cell>
        </row>
        <row r="172">
          <cell r="C172">
            <v>53</v>
          </cell>
          <cell r="E172">
            <v>7</v>
          </cell>
          <cell r="G172">
            <v>60</v>
          </cell>
        </row>
        <row r="173">
          <cell r="C173">
            <v>802</v>
          </cell>
          <cell r="E173">
            <v>252</v>
          </cell>
          <cell r="G173">
            <v>1054</v>
          </cell>
        </row>
        <row r="174">
          <cell r="C174"/>
          <cell r="E174"/>
          <cell r="G174">
            <v>0</v>
          </cell>
        </row>
        <row r="175">
          <cell r="C175">
            <v>796</v>
          </cell>
          <cell r="E175">
            <v>186</v>
          </cell>
          <cell r="G175">
            <v>982</v>
          </cell>
        </row>
        <row r="176">
          <cell r="C176">
            <v>10</v>
          </cell>
          <cell r="E176">
            <v>1</v>
          </cell>
          <cell r="G176">
            <v>11</v>
          </cell>
        </row>
        <row r="177">
          <cell r="C177">
            <v>50</v>
          </cell>
          <cell r="E177"/>
          <cell r="G177">
            <v>50</v>
          </cell>
        </row>
        <row r="178">
          <cell r="C178">
            <v>796</v>
          </cell>
          <cell r="E178">
            <v>186</v>
          </cell>
          <cell r="G178">
            <v>982</v>
          </cell>
        </row>
        <row r="179">
          <cell r="C179">
            <v>2</v>
          </cell>
          <cell r="E179"/>
          <cell r="G179">
            <v>2</v>
          </cell>
        </row>
        <row r="180">
          <cell r="C180"/>
          <cell r="E180"/>
          <cell r="G180">
            <v>0</v>
          </cell>
        </row>
        <row r="181">
          <cell r="C181">
            <v>2</v>
          </cell>
          <cell r="E181"/>
          <cell r="G181">
            <v>2</v>
          </cell>
        </row>
        <row r="182">
          <cell r="C182">
            <v>1</v>
          </cell>
          <cell r="E182">
            <v>7</v>
          </cell>
          <cell r="G182">
            <v>8</v>
          </cell>
        </row>
        <row r="183">
          <cell r="C183">
            <v>807</v>
          </cell>
          <cell r="E183">
            <v>187</v>
          </cell>
          <cell r="G183">
            <v>994</v>
          </cell>
        </row>
        <row r="184">
          <cell r="C184">
            <v>1</v>
          </cell>
          <cell r="E184"/>
          <cell r="G184">
            <v>1</v>
          </cell>
        </row>
        <row r="185">
          <cell r="C185"/>
          <cell r="E185"/>
          <cell r="G185">
            <v>0</v>
          </cell>
        </row>
        <row r="186">
          <cell r="C186">
            <v>3</v>
          </cell>
          <cell r="E186"/>
          <cell r="G186">
            <v>3</v>
          </cell>
        </row>
        <row r="187">
          <cell r="C187"/>
          <cell r="E187"/>
          <cell r="G187">
            <v>0</v>
          </cell>
        </row>
        <row r="188">
          <cell r="C188">
            <v>4</v>
          </cell>
          <cell r="E188"/>
          <cell r="G188">
            <v>4</v>
          </cell>
        </row>
        <row r="189">
          <cell r="C189">
            <v>3</v>
          </cell>
          <cell r="E189"/>
          <cell r="G189">
            <v>3</v>
          </cell>
        </row>
        <row r="190">
          <cell r="C190"/>
          <cell r="E190"/>
          <cell r="G190">
            <v>0</v>
          </cell>
        </row>
        <row r="191">
          <cell r="C191"/>
          <cell r="E191"/>
          <cell r="G191">
            <v>0</v>
          </cell>
        </row>
        <row r="192">
          <cell r="C192"/>
          <cell r="E192"/>
          <cell r="G192">
            <v>0</v>
          </cell>
        </row>
        <row r="193">
          <cell r="C193"/>
          <cell r="E193"/>
          <cell r="G193">
            <v>0</v>
          </cell>
        </row>
        <row r="194">
          <cell r="C194"/>
          <cell r="E194"/>
          <cell r="G194">
            <v>0</v>
          </cell>
        </row>
        <row r="195">
          <cell r="C195"/>
          <cell r="E195"/>
          <cell r="G195">
            <v>0</v>
          </cell>
        </row>
        <row r="196">
          <cell r="C196">
            <v>196</v>
          </cell>
          <cell r="E196">
            <v>11</v>
          </cell>
          <cell r="G196">
            <v>207</v>
          </cell>
        </row>
        <row r="197">
          <cell r="C197">
            <v>202</v>
          </cell>
          <cell r="E197">
            <v>12</v>
          </cell>
          <cell r="G197">
            <v>214</v>
          </cell>
        </row>
        <row r="198">
          <cell r="C198">
            <v>177</v>
          </cell>
          <cell r="E198">
            <v>12</v>
          </cell>
          <cell r="G198">
            <v>189</v>
          </cell>
        </row>
        <row r="199">
          <cell r="C199"/>
          <cell r="E199"/>
          <cell r="G199">
            <v>0</v>
          </cell>
        </row>
        <row r="200">
          <cell r="C200">
            <v>21</v>
          </cell>
          <cell r="E200"/>
          <cell r="G200">
            <v>21</v>
          </cell>
        </row>
        <row r="201">
          <cell r="C201">
            <v>2</v>
          </cell>
          <cell r="E201"/>
          <cell r="G201">
            <v>2</v>
          </cell>
        </row>
        <row r="202">
          <cell r="C202"/>
          <cell r="E202"/>
          <cell r="G202">
            <v>0</v>
          </cell>
        </row>
        <row r="203">
          <cell r="C203">
            <v>2</v>
          </cell>
          <cell r="E203"/>
          <cell r="G203">
            <v>2</v>
          </cell>
        </row>
        <row r="204">
          <cell r="C204"/>
          <cell r="E204"/>
          <cell r="G204">
            <v>0</v>
          </cell>
        </row>
        <row r="205">
          <cell r="C205"/>
          <cell r="E205"/>
          <cell r="G205">
            <v>0</v>
          </cell>
        </row>
        <row r="206">
          <cell r="C206"/>
          <cell r="E206"/>
          <cell r="G206">
            <v>0</v>
          </cell>
        </row>
        <row r="207">
          <cell r="C207"/>
          <cell r="E207"/>
          <cell r="G207">
            <v>0</v>
          </cell>
        </row>
        <row r="208">
          <cell r="C208"/>
          <cell r="E208"/>
          <cell r="G208">
            <v>0</v>
          </cell>
        </row>
        <row r="209">
          <cell r="C209"/>
          <cell r="E209"/>
          <cell r="G209">
            <v>0</v>
          </cell>
        </row>
        <row r="210">
          <cell r="C210"/>
          <cell r="E210"/>
          <cell r="G210">
            <v>0</v>
          </cell>
        </row>
        <row r="211">
          <cell r="C211"/>
          <cell r="E211"/>
          <cell r="G211">
            <v>0</v>
          </cell>
        </row>
        <row r="212">
          <cell r="C212">
            <v>3059</v>
          </cell>
          <cell r="E212">
            <v>160</v>
          </cell>
          <cell r="G212">
            <v>3219</v>
          </cell>
        </row>
        <row r="213">
          <cell r="C213">
            <v>3071</v>
          </cell>
          <cell r="E213">
            <v>177</v>
          </cell>
          <cell r="G213">
            <v>3248</v>
          </cell>
        </row>
        <row r="214">
          <cell r="C214">
            <v>516</v>
          </cell>
          <cell r="E214">
            <v>49</v>
          </cell>
          <cell r="G214">
            <v>565</v>
          </cell>
        </row>
        <row r="215">
          <cell r="C215">
            <v>103</v>
          </cell>
          <cell r="E215"/>
          <cell r="G215">
            <v>103</v>
          </cell>
        </row>
        <row r="216">
          <cell r="C216">
            <v>626</v>
          </cell>
          <cell r="E216">
            <v>2</v>
          </cell>
          <cell r="G216">
            <v>628</v>
          </cell>
        </row>
        <row r="217">
          <cell r="C217">
            <v>264</v>
          </cell>
          <cell r="E217"/>
          <cell r="G217">
            <v>264</v>
          </cell>
        </row>
        <row r="218">
          <cell r="C218">
            <v>1555</v>
          </cell>
          <cell r="E218">
            <v>109</v>
          </cell>
          <cell r="G218">
            <v>1664</v>
          </cell>
        </row>
        <row r="219">
          <cell r="C219">
            <v>7</v>
          </cell>
          <cell r="E219">
            <v>17</v>
          </cell>
          <cell r="G219">
            <v>24</v>
          </cell>
        </row>
        <row r="220">
          <cell r="C220"/>
          <cell r="E220"/>
          <cell r="G220">
            <v>0</v>
          </cell>
        </row>
        <row r="221">
          <cell r="C221"/>
          <cell r="E221"/>
          <cell r="G221">
            <v>0</v>
          </cell>
        </row>
        <row r="222">
          <cell r="C222"/>
          <cell r="E222"/>
          <cell r="G222">
            <v>0</v>
          </cell>
        </row>
        <row r="223">
          <cell r="C223"/>
          <cell r="E223"/>
          <cell r="G223">
            <v>0</v>
          </cell>
        </row>
        <row r="224">
          <cell r="C224"/>
          <cell r="E224"/>
          <cell r="G224">
            <v>0</v>
          </cell>
        </row>
        <row r="225">
          <cell r="C225"/>
          <cell r="E225"/>
          <cell r="G225">
            <v>0</v>
          </cell>
        </row>
        <row r="226">
          <cell r="C226"/>
          <cell r="E226"/>
          <cell r="G226">
            <v>0</v>
          </cell>
        </row>
        <row r="227">
          <cell r="C227"/>
          <cell r="E227"/>
          <cell r="G227">
            <v>0</v>
          </cell>
        </row>
        <row r="228">
          <cell r="C228"/>
          <cell r="E228"/>
          <cell r="G228">
            <v>0</v>
          </cell>
        </row>
        <row r="229">
          <cell r="C229">
            <v>156</v>
          </cell>
          <cell r="E229">
            <v>118</v>
          </cell>
          <cell r="G229">
            <v>274</v>
          </cell>
        </row>
        <row r="230">
          <cell r="C230">
            <v>156</v>
          </cell>
          <cell r="E230">
            <v>120</v>
          </cell>
          <cell r="G230">
            <v>276</v>
          </cell>
        </row>
        <row r="231">
          <cell r="C231">
            <v>155</v>
          </cell>
          <cell r="E231">
            <v>119</v>
          </cell>
          <cell r="G231">
            <v>274</v>
          </cell>
        </row>
        <row r="232">
          <cell r="C232">
            <v>1</v>
          </cell>
          <cell r="E232">
            <v>1</v>
          </cell>
          <cell r="G232">
            <v>2</v>
          </cell>
        </row>
        <row r="233">
          <cell r="C233"/>
          <cell r="E233"/>
          <cell r="G233">
            <v>0</v>
          </cell>
        </row>
        <row r="234">
          <cell r="C234"/>
          <cell r="E234"/>
          <cell r="G234">
            <v>0</v>
          </cell>
        </row>
        <row r="235">
          <cell r="C235"/>
          <cell r="E235"/>
          <cell r="G235">
            <v>0</v>
          </cell>
        </row>
        <row r="236">
          <cell r="C236">
            <v>0</v>
          </cell>
          <cell r="E236">
            <v>0</v>
          </cell>
          <cell r="G236">
            <v>0</v>
          </cell>
        </row>
        <row r="237">
          <cell r="C237"/>
          <cell r="E237"/>
          <cell r="G237">
            <v>0</v>
          </cell>
        </row>
        <row r="238">
          <cell r="C238"/>
          <cell r="E238"/>
          <cell r="G238"/>
        </row>
        <row r="239">
          <cell r="C239"/>
          <cell r="E239"/>
          <cell r="G239">
            <v>1</v>
          </cell>
        </row>
        <row r="240">
          <cell r="C240">
            <v>143</v>
          </cell>
          <cell r="E240">
            <v>149</v>
          </cell>
          <cell r="G240">
            <v>292</v>
          </cell>
        </row>
        <row r="241">
          <cell r="C241">
            <v>165</v>
          </cell>
          <cell r="E241">
            <v>162</v>
          </cell>
          <cell r="G241">
            <v>327</v>
          </cell>
        </row>
        <row r="242">
          <cell r="C242"/>
          <cell r="E242"/>
          <cell r="G242"/>
        </row>
        <row r="243">
          <cell r="C243">
            <v>41</v>
          </cell>
          <cell r="E243">
            <v>26</v>
          </cell>
          <cell r="G243">
            <v>67</v>
          </cell>
        </row>
        <row r="244">
          <cell r="C244">
            <v>63</v>
          </cell>
          <cell r="E244">
            <v>37</v>
          </cell>
          <cell r="G244">
            <v>100</v>
          </cell>
        </row>
        <row r="245">
          <cell r="C245">
            <v>22</v>
          </cell>
          <cell r="E245">
            <v>11</v>
          </cell>
          <cell r="G245">
            <v>33</v>
          </cell>
        </row>
        <row r="246">
          <cell r="C246">
            <v>22</v>
          </cell>
          <cell r="E246">
            <v>12</v>
          </cell>
          <cell r="G246">
            <v>34</v>
          </cell>
        </row>
        <row r="247">
          <cell r="C247">
            <v>17</v>
          </cell>
          <cell r="E247">
            <v>13</v>
          </cell>
          <cell r="G247">
            <v>30</v>
          </cell>
        </row>
        <row r="248">
          <cell r="C248"/>
          <cell r="E248"/>
          <cell r="G248">
            <v>0</v>
          </cell>
        </row>
        <row r="249">
          <cell r="C249">
            <v>2</v>
          </cell>
          <cell r="E249">
            <v>1</v>
          </cell>
          <cell r="G249">
            <v>3</v>
          </cell>
        </row>
        <row r="250">
          <cell r="C250"/>
          <cell r="E250"/>
          <cell r="G250">
            <v>0</v>
          </cell>
        </row>
        <row r="251">
          <cell r="C251"/>
          <cell r="E251"/>
          <cell r="G251">
            <v>0</v>
          </cell>
        </row>
        <row r="252">
          <cell r="C252"/>
          <cell r="E252"/>
          <cell r="G252">
            <v>0</v>
          </cell>
        </row>
        <row r="253">
          <cell r="C253"/>
          <cell r="E253"/>
          <cell r="G253">
            <v>0</v>
          </cell>
        </row>
        <row r="254">
          <cell r="C254">
            <v>102</v>
          </cell>
          <cell r="E254">
            <v>123</v>
          </cell>
          <cell r="G254">
            <v>225</v>
          </cell>
        </row>
        <row r="255">
          <cell r="C255">
            <v>102</v>
          </cell>
          <cell r="E255">
            <v>125</v>
          </cell>
          <cell r="G255">
            <v>227</v>
          </cell>
        </row>
        <row r="256">
          <cell r="C256">
            <v>102</v>
          </cell>
          <cell r="E256">
            <v>125</v>
          </cell>
          <cell r="G256">
            <v>227</v>
          </cell>
        </row>
        <row r="257">
          <cell r="C257"/>
          <cell r="E257"/>
          <cell r="G257">
            <v>0</v>
          </cell>
        </row>
        <row r="258">
          <cell r="C258"/>
          <cell r="E258"/>
          <cell r="G258">
            <v>0</v>
          </cell>
        </row>
        <row r="259">
          <cell r="C259"/>
          <cell r="E259"/>
          <cell r="G259">
            <v>0</v>
          </cell>
        </row>
        <row r="260">
          <cell r="C260"/>
          <cell r="E260"/>
          <cell r="G260">
            <v>2</v>
          </cell>
        </row>
        <row r="261">
          <cell r="C261">
            <v>297</v>
          </cell>
          <cell r="E261">
            <v>154</v>
          </cell>
          <cell r="G261">
            <v>451</v>
          </cell>
        </row>
        <row r="262">
          <cell r="C262">
            <v>299</v>
          </cell>
          <cell r="E262">
            <v>154</v>
          </cell>
          <cell r="G262">
            <v>453</v>
          </cell>
        </row>
        <row r="263">
          <cell r="C263">
            <v>1</v>
          </cell>
          <cell r="E263"/>
          <cell r="G263">
            <v>1</v>
          </cell>
        </row>
        <row r="264">
          <cell r="C264"/>
          <cell r="E264"/>
          <cell r="G264">
            <v>0</v>
          </cell>
        </row>
        <row r="265">
          <cell r="C265">
            <v>12</v>
          </cell>
          <cell r="E265">
            <v>15</v>
          </cell>
          <cell r="G265">
            <v>27</v>
          </cell>
        </row>
        <row r="266">
          <cell r="C266"/>
          <cell r="E266"/>
          <cell r="G266">
            <v>0</v>
          </cell>
        </row>
        <row r="267">
          <cell r="C267"/>
          <cell r="E267"/>
          <cell r="G267">
            <v>0</v>
          </cell>
        </row>
        <row r="268">
          <cell r="C268"/>
          <cell r="E268"/>
          <cell r="G268">
            <v>0</v>
          </cell>
        </row>
        <row r="269">
          <cell r="C269"/>
          <cell r="E269"/>
          <cell r="G269">
            <v>0</v>
          </cell>
        </row>
        <row r="270">
          <cell r="C270"/>
          <cell r="E270"/>
          <cell r="G270">
            <v>0</v>
          </cell>
        </row>
        <row r="271">
          <cell r="C271"/>
          <cell r="E271"/>
          <cell r="G271">
            <v>0</v>
          </cell>
        </row>
        <row r="272">
          <cell r="C272"/>
          <cell r="E272"/>
          <cell r="G272">
            <v>0</v>
          </cell>
        </row>
        <row r="273">
          <cell r="C273">
            <v>3</v>
          </cell>
          <cell r="E273"/>
          <cell r="G273">
            <v>3</v>
          </cell>
        </row>
        <row r="274">
          <cell r="C274"/>
          <cell r="E274"/>
          <cell r="G274">
            <v>0</v>
          </cell>
        </row>
        <row r="275">
          <cell r="C275">
            <v>1</v>
          </cell>
          <cell r="E275"/>
          <cell r="G275">
            <v>1</v>
          </cell>
        </row>
        <row r="276">
          <cell r="C276"/>
          <cell r="E276"/>
          <cell r="G276">
            <v>0</v>
          </cell>
        </row>
        <row r="277">
          <cell r="C277">
            <v>15</v>
          </cell>
          <cell r="E277">
            <v>12</v>
          </cell>
          <cell r="G277">
            <v>27</v>
          </cell>
        </row>
        <row r="278">
          <cell r="C278">
            <v>22</v>
          </cell>
          <cell r="E278">
            <v>5</v>
          </cell>
          <cell r="G278">
            <v>27</v>
          </cell>
        </row>
        <row r="279">
          <cell r="C279"/>
          <cell r="E279">
            <v>1</v>
          </cell>
          <cell r="G279">
            <v>1</v>
          </cell>
        </row>
        <row r="280">
          <cell r="C280"/>
          <cell r="E280"/>
          <cell r="G280">
            <v>0</v>
          </cell>
        </row>
        <row r="281">
          <cell r="C281">
            <v>1</v>
          </cell>
          <cell r="E281"/>
          <cell r="G281">
            <v>1</v>
          </cell>
        </row>
        <row r="282">
          <cell r="C282">
            <v>103</v>
          </cell>
          <cell r="E282">
            <v>42</v>
          </cell>
          <cell r="G282">
            <v>145</v>
          </cell>
        </row>
        <row r="283">
          <cell r="C283">
            <v>2</v>
          </cell>
          <cell r="E283">
            <v>1</v>
          </cell>
          <cell r="G283">
            <v>3</v>
          </cell>
        </row>
        <row r="284">
          <cell r="C284"/>
          <cell r="E284"/>
          <cell r="G284">
            <v>0</v>
          </cell>
        </row>
        <row r="285">
          <cell r="C285"/>
          <cell r="E285"/>
          <cell r="G285">
            <v>0</v>
          </cell>
        </row>
        <row r="286">
          <cell r="C286"/>
          <cell r="E286"/>
          <cell r="G286">
            <v>0</v>
          </cell>
        </row>
        <row r="287">
          <cell r="C287"/>
          <cell r="E287"/>
          <cell r="G287">
            <v>0</v>
          </cell>
        </row>
        <row r="288">
          <cell r="C288">
            <v>3</v>
          </cell>
          <cell r="E288">
            <v>3</v>
          </cell>
          <cell r="G288">
            <v>6</v>
          </cell>
        </row>
        <row r="289">
          <cell r="C289"/>
          <cell r="E289"/>
          <cell r="G289">
            <v>0</v>
          </cell>
        </row>
        <row r="290">
          <cell r="C290"/>
          <cell r="E290"/>
          <cell r="G290">
            <v>0</v>
          </cell>
        </row>
        <row r="291">
          <cell r="C291"/>
          <cell r="E291"/>
          <cell r="G291">
            <v>0</v>
          </cell>
        </row>
        <row r="292">
          <cell r="C292">
            <v>10</v>
          </cell>
          <cell r="E292">
            <v>7</v>
          </cell>
          <cell r="G292">
            <v>17</v>
          </cell>
        </row>
        <row r="293">
          <cell r="C293"/>
          <cell r="E293"/>
          <cell r="G293">
            <v>0</v>
          </cell>
        </row>
        <row r="294">
          <cell r="C294"/>
          <cell r="E294">
            <v>2</v>
          </cell>
          <cell r="G294">
            <v>2</v>
          </cell>
        </row>
        <row r="295">
          <cell r="C295"/>
          <cell r="E295"/>
          <cell r="G295">
            <v>0</v>
          </cell>
        </row>
        <row r="296">
          <cell r="C296"/>
          <cell r="E296"/>
          <cell r="G296">
            <v>0</v>
          </cell>
        </row>
        <row r="297">
          <cell r="C297"/>
          <cell r="E297"/>
          <cell r="G297">
            <v>0</v>
          </cell>
        </row>
        <row r="298">
          <cell r="C298">
            <v>4</v>
          </cell>
          <cell r="E298"/>
          <cell r="G298">
            <v>4</v>
          </cell>
        </row>
        <row r="299">
          <cell r="C299"/>
          <cell r="E299"/>
          <cell r="G299">
            <v>0</v>
          </cell>
        </row>
        <row r="300">
          <cell r="C300">
            <v>1</v>
          </cell>
          <cell r="E300"/>
          <cell r="G300">
            <v>1</v>
          </cell>
        </row>
        <row r="301">
          <cell r="C301">
            <v>35</v>
          </cell>
          <cell r="E301">
            <v>21</v>
          </cell>
          <cell r="G301">
            <v>56</v>
          </cell>
        </row>
        <row r="302">
          <cell r="C302"/>
          <cell r="E302"/>
          <cell r="G302">
            <v>0</v>
          </cell>
        </row>
        <row r="303">
          <cell r="C303">
            <v>2</v>
          </cell>
          <cell r="E303"/>
          <cell r="G303">
            <v>2</v>
          </cell>
        </row>
        <row r="304">
          <cell r="C304"/>
          <cell r="E304"/>
          <cell r="G304">
            <v>0</v>
          </cell>
        </row>
        <row r="305">
          <cell r="C305">
            <v>2</v>
          </cell>
          <cell r="E305">
            <v>1</v>
          </cell>
          <cell r="G305">
            <v>3</v>
          </cell>
        </row>
        <row r="306">
          <cell r="C306"/>
          <cell r="E306"/>
          <cell r="G306">
            <v>0</v>
          </cell>
        </row>
        <row r="307">
          <cell r="C307"/>
          <cell r="E307"/>
          <cell r="G307">
            <v>0</v>
          </cell>
        </row>
        <row r="308">
          <cell r="C308">
            <v>6</v>
          </cell>
          <cell r="E308">
            <v>5</v>
          </cell>
          <cell r="G308">
            <v>11</v>
          </cell>
        </row>
        <row r="309">
          <cell r="C309"/>
          <cell r="E309"/>
          <cell r="G309">
            <v>0</v>
          </cell>
        </row>
        <row r="310">
          <cell r="C310"/>
          <cell r="E310">
            <v>1</v>
          </cell>
          <cell r="G310">
            <v>1</v>
          </cell>
        </row>
        <row r="311">
          <cell r="C311">
            <v>2</v>
          </cell>
          <cell r="E311">
            <v>2</v>
          </cell>
          <cell r="G311">
            <v>4</v>
          </cell>
        </row>
        <row r="312">
          <cell r="C312"/>
          <cell r="E312">
            <v>1</v>
          </cell>
          <cell r="G312">
            <v>1</v>
          </cell>
        </row>
        <row r="313">
          <cell r="C313">
            <v>15</v>
          </cell>
          <cell r="E313">
            <v>6</v>
          </cell>
          <cell r="G313">
            <v>21</v>
          </cell>
        </row>
        <row r="314">
          <cell r="C314">
            <v>2</v>
          </cell>
          <cell r="E314">
            <v>4</v>
          </cell>
          <cell r="G314">
            <v>6</v>
          </cell>
        </row>
        <row r="315">
          <cell r="C315"/>
          <cell r="E315"/>
          <cell r="G315">
            <v>0</v>
          </cell>
        </row>
        <row r="316">
          <cell r="C316">
            <v>1</v>
          </cell>
          <cell r="E316">
            <v>1</v>
          </cell>
          <cell r="G316">
            <v>2</v>
          </cell>
        </row>
        <row r="317">
          <cell r="C317">
            <v>20</v>
          </cell>
          <cell r="E317">
            <v>9</v>
          </cell>
          <cell r="G317">
            <v>29</v>
          </cell>
        </row>
        <row r="318">
          <cell r="C318"/>
          <cell r="E318"/>
          <cell r="G318">
            <v>0</v>
          </cell>
        </row>
        <row r="319">
          <cell r="C319"/>
          <cell r="E319"/>
          <cell r="G319">
            <v>0</v>
          </cell>
        </row>
        <row r="320">
          <cell r="C320">
            <v>34</v>
          </cell>
          <cell r="E320">
            <v>15</v>
          </cell>
          <cell r="G320">
            <v>49</v>
          </cell>
        </row>
        <row r="321">
          <cell r="C321"/>
          <cell r="E321"/>
          <cell r="G321">
            <v>0</v>
          </cell>
        </row>
        <row r="322">
          <cell r="C322"/>
          <cell r="E322"/>
          <cell r="G322">
            <v>0</v>
          </cell>
        </row>
        <row r="323">
          <cell r="C323"/>
          <cell r="E323"/>
          <cell r="G323">
            <v>0</v>
          </cell>
        </row>
        <row r="324">
          <cell r="C324"/>
          <cell r="E324"/>
          <cell r="G324">
            <v>0</v>
          </cell>
        </row>
        <row r="325">
          <cell r="C325">
            <v>2</v>
          </cell>
          <cell r="E325"/>
          <cell r="G325">
            <v>2</v>
          </cell>
        </row>
        <row r="326">
          <cell r="C326"/>
          <cell r="E326"/>
          <cell r="G326">
            <v>0</v>
          </cell>
        </row>
        <row r="327">
          <cell r="C327"/>
          <cell r="E327"/>
          <cell r="G327">
            <v>0</v>
          </cell>
        </row>
        <row r="328">
          <cell r="C328"/>
          <cell r="E328"/>
          <cell r="G328">
            <v>0</v>
          </cell>
        </row>
        <row r="329">
          <cell r="C329"/>
          <cell r="E329"/>
          <cell r="G329">
            <v>0</v>
          </cell>
        </row>
        <row r="330">
          <cell r="C330"/>
          <cell r="E330"/>
          <cell r="G330">
            <v>0</v>
          </cell>
        </row>
        <row r="331">
          <cell r="C331"/>
          <cell r="E331"/>
          <cell r="G331">
            <v>0</v>
          </cell>
        </row>
        <row r="332">
          <cell r="C332"/>
          <cell r="E332"/>
          <cell r="G332">
            <v>0</v>
          </cell>
        </row>
        <row r="333">
          <cell r="C333"/>
          <cell r="E333"/>
          <cell r="G333">
            <v>0</v>
          </cell>
        </row>
        <row r="334">
          <cell r="C334"/>
          <cell r="E334"/>
          <cell r="G334">
            <v>0</v>
          </cell>
        </row>
        <row r="335">
          <cell r="C335"/>
          <cell r="E335"/>
          <cell r="G335">
            <v>0</v>
          </cell>
        </row>
        <row r="336">
          <cell r="C336"/>
          <cell r="E336"/>
          <cell r="G336">
            <v>0</v>
          </cell>
        </row>
        <row r="337">
          <cell r="C337"/>
          <cell r="E337"/>
          <cell r="G337">
            <v>0</v>
          </cell>
        </row>
        <row r="338">
          <cell r="C338"/>
          <cell r="E338"/>
          <cell r="G338">
            <v>0</v>
          </cell>
        </row>
        <row r="339">
          <cell r="C339"/>
          <cell r="E339"/>
          <cell r="G339">
            <v>0</v>
          </cell>
        </row>
        <row r="340">
          <cell r="C340"/>
          <cell r="E340"/>
        </row>
        <row r="341">
          <cell r="C341"/>
          <cell r="E341"/>
          <cell r="G341">
            <v>0</v>
          </cell>
        </row>
        <row r="342">
          <cell r="C342"/>
          <cell r="E342"/>
          <cell r="G342">
            <v>0</v>
          </cell>
        </row>
        <row r="343">
          <cell r="C343"/>
          <cell r="E343"/>
          <cell r="G343">
            <v>0</v>
          </cell>
        </row>
        <row r="344">
          <cell r="C344"/>
          <cell r="E344"/>
          <cell r="G344">
            <v>0</v>
          </cell>
        </row>
        <row r="345">
          <cell r="C345"/>
          <cell r="E345"/>
          <cell r="G345">
            <v>0</v>
          </cell>
        </row>
        <row r="346">
          <cell r="C346"/>
          <cell r="E346"/>
          <cell r="G346">
            <v>0</v>
          </cell>
        </row>
        <row r="347">
          <cell r="C347"/>
          <cell r="E347"/>
          <cell r="G347">
            <v>0</v>
          </cell>
        </row>
        <row r="348">
          <cell r="C348"/>
          <cell r="E348"/>
          <cell r="G348">
            <v>0</v>
          </cell>
        </row>
        <row r="349">
          <cell r="C349"/>
          <cell r="E349"/>
          <cell r="G349">
            <v>0</v>
          </cell>
        </row>
        <row r="350">
          <cell r="C350"/>
          <cell r="E350"/>
          <cell r="G350">
            <v>1</v>
          </cell>
        </row>
        <row r="351">
          <cell r="C351">
            <v>185</v>
          </cell>
          <cell r="E351">
            <v>43</v>
          </cell>
          <cell r="G351">
            <v>228</v>
          </cell>
        </row>
        <row r="352">
          <cell r="C352">
            <v>202</v>
          </cell>
          <cell r="E352">
            <v>43</v>
          </cell>
          <cell r="G352">
            <v>245</v>
          </cell>
        </row>
        <row r="353">
          <cell r="C353">
            <v>25</v>
          </cell>
          <cell r="E353">
            <v>8</v>
          </cell>
          <cell r="G353">
            <v>33</v>
          </cell>
        </row>
        <row r="354">
          <cell r="C354"/>
          <cell r="E354"/>
          <cell r="G354">
            <v>0</v>
          </cell>
        </row>
        <row r="355">
          <cell r="C355">
            <v>40</v>
          </cell>
          <cell r="E355">
            <v>7</v>
          </cell>
          <cell r="G355">
            <v>47</v>
          </cell>
        </row>
        <row r="356">
          <cell r="C356"/>
          <cell r="E356"/>
          <cell r="G356">
            <v>0</v>
          </cell>
        </row>
        <row r="357">
          <cell r="C357">
            <v>12</v>
          </cell>
          <cell r="E357">
            <v>8</v>
          </cell>
          <cell r="G357">
            <v>20</v>
          </cell>
        </row>
        <row r="358">
          <cell r="C358"/>
          <cell r="E358"/>
          <cell r="G358">
            <v>0</v>
          </cell>
        </row>
        <row r="359">
          <cell r="C359"/>
          <cell r="E359"/>
          <cell r="G359">
            <v>0</v>
          </cell>
        </row>
        <row r="360">
          <cell r="C360">
            <v>2</v>
          </cell>
          <cell r="E360"/>
          <cell r="G360">
            <v>2</v>
          </cell>
        </row>
        <row r="361">
          <cell r="C361">
            <v>8</v>
          </cell>
          <cell r="E361"/>
          <cell r="G361">
            <v>8</v>
          </cell>
        </row>
        <row r="362">
          <cell r="C362"/>
          <cell r="E362"/>
          <cell r="G362">
            <v>0</v>
          </cell>
        </row>
        <row r="363">
          <cell r="C363"/>
          <cell r="E363"/>
          <cell r="G363">
            <v>0</v>
          </cell>
        </row>
        <row r="364">
          <cell r="C364"/>
          <cell r="E364"/>
          <cell r="G364">
            <v>0</v>
          </cell>
        </row>
        <row r="365">
          <cell r="C365"/>
          <cell r="E365"/>
          <cell r="G365">
            <v>0</v>
          </cell>
        </row>
        <row r="366">
          <cell r="C366">
            <v>3</v>
          </cell>
          <cell r="E366">
            <v>2</v>
          </cell>
          <cell r="G366">
            <v>5</v>
          </cell>
        </row>
        <row r="367">
          <cell r="C367"/>
          <cell r="E367"/>
          <cell r="G367">
            <v>0</v>
          </cell>
        </row>
        <row r="368">
          <cell r="C368"/>
          <cell r="E368"/>
          <cell r="G368">
            <v>0</v>
          </cell>
        </row>
        <row r="369">
          <cell r="C369"/>
          <cell r="E369"/>
          <cell r="G369">
            <v>0</v>
          </cell>
        </row>
        <row r="370">
          <cell r="C370"/>
          <cell r="E370"/>
          <cell r="G370">
            <v>0</v>
          </cell>
        </row>
        <row r="371">
          <cell r="C371"/>
          <cell r="E371"/>
          <cell r="G371">
            <v>0</v>
          </cell>
        </row>
        <row r="372">
          <cell r="C372"/>
          <cell r="E372"/>
          <cell r="G372">
            <v>0</v>
          </cell>
        </row>
        <row r="373">
          <cell r="C373"/>
          <cell r="E373"/>
          <cell r="G373">
            <v>0</v>
          </cell>
        </row>
        <row r="374">
          <cell r="C374">
            <v>2</v>
          </cell>
          <cell r="E374">
            <v>1</v>
          </cell>
          <cell r="G374">
            <v>3</v>
          </cell>
        </row>
        <row r="375">
          <cell r="C375">
            <v>1</v>
          </cell>
          <cell r="E375"/>
          <cell r="G375">
            <v>1</v>
          </cell>
        </row>
        <row r="376">
          <cell r="C376">
            <v>11</v>
          </cell>
          <cell r="E376">
            <v>7</v>
          </cell>
          <cell r="G376">
            <v>18</v>
          </cell>
        </row>
        <row r="377">
          <cell r="C377"/>
          <cell r="E377"/>
          <cell r="G377">
            <v>0</v>
          </cell>
        </row>
        <row r="378">
          <cell r="C378">
            <v>1</v>
          </cell>
          <cell r="E378"/>
          <cell r="G378">
            <v>1</v>
          </cell>
        </row>
        <row r="379">
          <cell r="C379"/>
          <cell r="E379"/>
          <cell r="G379">
            <v>0</v>
          </cell>
        </row>
        <row r="380">
          <cell r="C380"/>
          <cell r="E380"/>
          <cell r="G380">
            <v>0</v>
          </cell>
        </row>
        <row r="381">
          <cell r="C381"/>
          <cell r="E381"/>
          <cell r="G381">
            <v>0</v>
          </cell>
        </row>
        <row r="382">
          <cell r="C382"/>
          <cell r="E382"/>
          <cell r="G382">
            <v>0</v>
          </cell>
        </row>
        <row r="383">
          <cell r="C383"/>
          <cell r="E383"/>
          <cell r="G383">
            <v>0</v>
          </cell>
        </row>
        <row r="384">
          <cell r="C384"/>
          <cell r="E384"/>
          <cell r="G384">
            <v>0</v>
          </cell>
        </row>
        <row r="385">
          <cell r="C385"/>
          <cell r="E385"/>
          <cell r="G385">
            <v>0</v>
          </cell>
        </row>
        <row r="386">
          <cell r="C386">
            <v>1</v>
          </cell>
          <cell r="E386"/>
          <cell r="G386">
            <v>1</v>
          </cell>
        </row>
        <row r="387">
          <cell r="C387"/>
          <cell r="E387"/>
          <cell r="G387">
            <v>0</v>
          </cell>
        </row>
        <row r="388">
          <cell r="C388"/>
          <cell r="E388"/>
          <cell r="G388">
            <v>0</v>
          </cell>
        </row>
        <row r="389">
          <cell r="C389"/>
          <cell r="E389"/>
          <cell r="G389">
            <v>0</v>
          </cell>
        </row>
        <row r="390">
          <cell r="C390"/>
          <cell r="E390"/>
          <cell r="G390">
            <v>0</v>
          </cell>
        </row>
        <row r="391">
          <cell r="C391"/>
          <cell r="E391"/>
          <cell r="G391">
            <v>0</v>
          </cell>
        </row>
        <row r="392">
          <cell r="C392"/>
          <cell r="E392"/>
          <cell r="G392">
            <v>0</v>
          </cell>
        </row>
        <row r="393">
          <cell r="C393"/>
          <cell r="E393"/>
          <cell r="G393">
            <v>0</v>
          </cell>
        </row>
        <row r="394">
          <cell r="C394"/>
          <cell r="E394"/>
          <cell r="G394">
            <v>0</v>
          </cell>
        </row>
        <row r="395">
          <cell r="C395"/>
          <cell r="E395"/>
          <cell r="G395">
            <v>0</v>
          </cell>
        </row>
        <row r="396">
          <cell r="C396">
            <v>2</v>
          </cell>
          <cell r="E396">
            <v>1</v>
          </cell>
          <cell r="G396">
            <v>3</v>
          </cell>
        </row>
        <row r="397">
          <cell r="C397">
            <v>2</v>
          </cell>
          <cell r="E397"/>
          <cell r="G397">
            <v>2</v>
          </cell>
        </row>
        <row r="398">
          <cell r="C398"/>
          <cell r="E398">
            <v>2</v>
          </cell>
          <cell r="G398">
            <v>2</v>
          </cell>
        </row>
        <row r="399">
          <cell r="C399"/>
          <cell r="E399"/>
          <cell r="G399">
            <v>0</v>
          </cell>
        </row>
        <row r="400">
          <cell r="C400">
            <v>1</v>
          </cell>
          <cell r="E400"/>
          <cell r="G400">
            <v>1</v>
          </cell>
        </row>
        <row r="401">
          <cell r="C401">
            <v>1</v>
          </cell>
          <cell r="E401"/>
          <cell r="G401">
            <v>1</v>
          </cell>
        </row>
        <row r="402">
          <cell r="C402">
            <v>2</v>
          </cell>
          <cell r="E402">
            <v>1</v>
          </cell>
          <cell r="G402">
            <v>3</v>
          </cell>
        </row>
        <row r="403">
          <cell r="C403"/>
          <cell r="E403"/>
          <cell r="G403">
            <v>0</v>
          </cell>
        </row>
        <row r="404">
          <cell r="C404">
            <v>3</v>
          </cell>
          <cell r="E404"/>
          <cell r="G404">
            <v>3</v>
          </cell>
        </row>
        <row r="405">
          <cell r="C405">
            <v>3</v>
          </cell>
          <cell r="E405"/>
          <cell r="G405">
            <v>3</v>
          </cell>
        </row>
        <row r="406">
          <cell r="C406">
            <v>4</v>
          </cell>
          <cell r="E406"/>
          <cell r="G406">
            <v>4</v>
          </cell>
        </row>
        <row r="407">
          <cell r="C407">
            <v>1</v>
          </cell>
          <cell r="E407"/>
          <cell r="G407">
            <v>1</v>
          </cell>
        </row>
        <row r="408">
          <cell r="C408"/>
          <cell r="E408"/>
          <cell r="G408">
            <v>0</v>
          </cell>
        </row>
        <row r="409">
          <cell r="C409"/>
          <cell r="E409"/>
          <cell r="G409">
            <v>0</v>
          </cell>
        </row>
        <row r="410">
          <cell r="C410"/>
          <cell r="E410"/>
          <cell r="G410">
            <v>0</v>
          </cell>
        </row>
        <row r="411">
          <cell r="C411"/>
          <cell r="E411"/>
          <cell r="G411">
            <v>0</v>
          </cell>
        </row>
        <row r="412">
          <cell r="C412"/>
          <cell r="E412"/>
          <cell r="G412">
            <v>0</v>
          </cell>
        </row>
        <row r="413">
          <cell r="C413"/>
          <cell r="E413"/>
          <cell r="G413">
            <v>0</v>
          </cell>
        </row>
        <row r="414">
          <cell r="C414"/>
          <cell r="E414"/>
          <cell r="G414">
            <v>0</v>
          </cell>
        </row>
        <row r="415">
          <cell r="C415"/>
          <cell r="E415"/>
          <cell r="G415">
            <v>0</v>
          </cell>
        </row>
        <row r="416">
          <cell r="C416"/>
          <cell r="E416"/>
          <cell r="G416">
            <v>0</v>
          </cell>
        </row>
        <row r="417">
          <cell r="C417"/>
          <cell r="E417"/>
          <cell r="G417">
            <v>0</v>
          </cell>
        </row>
        <row r="418">
          <cell r="C418"/>
          <cell r="E418"/>
          <cell r="G418">
            <v>0</v>
          </cell>
        </row>
        <row r="419">
          <cell r="C419"/>
          <cell r="E419"/>
          <cell r="G419">
            <v>0</v>
          </cell>
        </row>
        <row r="420">
          <cell r="C420">
            <v>1</v>
          </cell>
          <cell r="E420"/>
          <cell r="G420">
            <v>1</v>
          </cell>
        </row>
        <row r="421">
          <cell r="C421"/>
          <cell r="E421"/>
          <cell r="G421">
            <v>0</v>
          </cell>
        </row>
        <row r="422">
          <cell r="C422">
            <v>3</v>
          </cell>
          <cell r="E422"/>
          <cell r="G422">
            <v>3</v>
          </cell>
        </row>
        <row r="423">
          <cell r="C423">
            <v>2</v>
          </cell>
          <cell r="E423"/>
          <cell r="G423">
            <v>2</v>
          </cell>
        </row>
        <row r="424">
          <cell r="C424">
            <v>27</v>
          </cell>
          <cell r="E424">
            <v>3</v>
          </cell>
          <cell r="G424">
            <v>30</v>
          </cell>
        </row>
        <row r="425">
          <cell r="C425">
            <v>2</v>
          </cell>
          <cell r="E425"/>
          <cell r="G425">
            <v>2</v>
          </cell>
        </row>
        <row r="426">
          <cell r="C426">
            <v>1</v>
          </cell>
          <cell r="E426"/>
          <cell r="G426">
            <v>1</v>
          </cell>
        </row>
        <row r="427">
          <cell r="C427"/>
          <cell r="E427"/>
          <cell r="G427">
            <v>0</v>
          </cell>
        </row>
        <row r="428">
          <cell r="C428"/>
          <cell r="E428"/>
          <cell r="G428">
            <v>0</v>
          </cell>
        </row>
        <row r="429">
          <cell r="C429"/>
          <cell r="E429"/>
          <cell r="G429">
            <v>0</v>
          </cell>
        </row>
        <row r="430">
          <cell r="C430">
            <v>4</v>
          </cell>
          <cell r="E430"/>
          <cell r="G430">
            <v>4</v>
          </cell>
        </row>
        <row r="431">
          <cell r="C431"/>
          <cell r="E431"/>
          <cell r="G431">
            <v>0</v>
          </cell>
        </row>
        <row r="432">
          <cell r="C432">
            <v>1</v>
          </cell>
          <cell r="E432"/>
          <cell r="G432">
            <v>1</v>
          </cell>
        </row>
        <row r="433">
          <cell r="C433"/>
          <cell r="E433"/>
          <cell r="G433">
            <v>0</v>
          </cell>
        </row>
        <row r="434">
          <cell r="C434">
            <v>30</v>
          </cell>
          <cell r="E434">
            <v>3</v>
          </cell>
          <cell r="G434">
            <v>33</v>
          </cell>
        </row>
        <row r="435">
          <cell r="C435">
            <v>2</v>
          </cell>
          <cell r="E435"/>
          <cell r="G435">
            <v>2</v>
          </cell>
        </row>
        <row r="436">
          <cell r="C436"/>
          <cell r="E436"/>
          <cell r="G436">
            <v>0</v>
          </cell>
        </row>
        <row r="437">
          <cell r="C437"/>
          <cell r="E437"/>
          <cell r="G437">
            <v>0</v>
          </cell>
        </row>
        <row r="438">
          <cell r="C438"/>
          <cell r="E438"/>
          <cell r="G438">
            <v>0</v>
          </cell>
        </row>
        <row r="439">
          <cell r="C439"/>
          <cell r="E439"/>
          <cell r="G439">
            <v>0</v>
          </cell>
        </row>
        <row r="440">
          <cell r="C440"/>
          <cell r="E440"/>
          <cell r="G440">
            <v>0</v>
          </cell>
        </row>
        <row r="441">
          <cell r="C441"/>
          <cell r="E441"/>
          <cell r="G441">
            <v>0</v>
          </cell>
        </row>
        <row r="442">
          <cell r="C442"/>
          <cell r="E442"/>
          <cell r="G442">
            <v>0</v>
          </cell>
        </row>
        <row r="443">
          <cell r="C443"/>
          <cell r="E443"/>
          <cell r="G443">
            <v>0</v>
          </cell>
        </row>
        <row r="444">
          <cell r="C444"/>
          <cell r="E444"/>
          <cell r="G444">
            <v>0</v>
          </cell>
        </row>
        <row r="445">
          <cell r="C445"/>
          <cell r="E445"/>
          <cell r="G445">
            <v>0</v>
          </cell>
        </row>
        <row r="446">
          <cell r="C446"/>
          <cell r="E446"/>
          <cell r="G446">
            <v>0</v>
          </cell>
        </row>
        <row r="447">
          <cell r="C447"/>
          <cell r="E447"/>
          <cell r="G447">
            <v>0</v>
          </cell>
        </row>
        <row r="448">
          <cell r="C448"/>
          <cell r="E448"/>
          <cell r="G448">
            <v>0</v>
          </cell>
        </row>
        <row r="449">
          <cell r="C449"/>
          <cell r="E449"/>
          <cell r="G449">
            <v>0</v>
          </cell>
        </row>
        <row r="450">
          <cell r="C450"/>
          <cell r="E450"/>
          <cell r="G450">
            <v>0</v>
          </cell>
        </row>
        <row r="451">
          <cell r="C451"/>
          <cell r="E451"/>
          <cell r="G451">
            <v>0</v>
          </cell>
        </row>
        <row r="452">
          <cell r="C452"/>
          <cell r="E452"/>
          <cell r="G452">
            <v>0</v>
          </cell>
        </row>
        <row r="453">
          <cell r="C453"/>
          <cell r="E453"/>
          <cell r="G453">
            <v>0</v>
          </cell>
        </row>
        <row r="454">
          <cell r="C454"/>
          <cell r="E454"/>
          <cell r="G454">
            <v>0</v>
          </cell>
        </row>
        <row r="455">
          <cell r="C455"/>
          <cell r="E455"/>
          <cell r="G455">
            <v>0</v>
          </cell>
        </row>
        <row r="456">
          <cell r="C456"/>
          <cell r="E456"/>
          <cell r="G456">
            <v>0</v>
          </cell>
        </row>
        <row r="457">
          <cell r="C457"/>
          <cell r="E457"/>
          <cell r="G457">
            <v>0</v>
          </cell>
        </row>
        <row r="458">
          <cell r="C458"/>
          <cell r="E458"/>
          <cell r="G458">
            <v>0</v>
          </cell>
        </row>
        <row r="459">
          <cell r="C459"/>
          <cell r="E459"/>
          <cell r="G459">
            <v>0</v>
          </cell>
        </row>
        <row r="460">
          <cell r="C460"/>
          <cell r="E460"/>
          <cell r="G460">
            <v>0</v>
          </cell>
        </row>
        <row r="461">
          <cell r="C461">
            <v>1</v>
          </cell>
          <cell r="E461"/>
          <cell r="G461">
            <v>1</v>
          </cell>
        </row>
        <row r="462">
          <cell r="C462"/>
          <cell r="E462"/>
          <cell r="G462">
            <v>0</v>
          </cell>
        </row>
        <row r="463">
          <cell r="C463"/>
          <cell r="E463"/>
          <cell r="G463">
            <v>0</v>
          </cell>
        </row>
        <row r="464">
          <cell r="C464"/>
          <cell r="E464"/>
          <cell r="G464">
            <v>0</v>
          </cell>
        </row>
        <row r="465">
          <cell r="C465"/>
          <cell r="E465"/>
          <cell r="G465">
            <v>0</v>
          </cell>
        </row>
        <row r="466">
          <cell r="C466"/>
          <cell r="E466"/>
          <cell r="G466">
            <v>0</v>
          </cell>
        </row>
        <row r="467">
          <cell r="C467"/>
          <cell r="E467"/>
          <cell r="G467">
            <v>0</v>
          </cell>
        </row>
        <row r="468">
          <cell r="C468"/>
          <cell r="E468"/>
          <cell r="G468">
            <v>0</v>
          </cell>
        </row>
        <row r="469">
          <cell r="C469"/>
          <cell r="E469"/>
          <cell r="G469">
            <v>0</v>
          </cell>
        </row>
        <row r="470">
          <cell r="C470"/>
          <cell r="E470"/>
          <cell r="G470">
            <v>0</v>
          </cell>
        </row>
        <row r="471">
          <cell r="C471"/>
          <cell r="E471"/>
          <cell r="G471">
            <v>0</v>
          </cell>
        </row>
        <row r="472">
          <cell r="C472"/>
          <cell r="E472"/>
          <cell r="G472">
            <v>0</v>
          </cell>
        </row>
        <row r="473">
          <cell r="C473"/>
          <cell r="E473"/>
          <cell r="G473">
            <v>0</v>
          </cell>
        </row>
        <row r="474">
          <cell r="C474"/>
          <cell r="E474"/>
          <cell r="G474">
            <v>0</v>
          </cell>
        </row>
        <row r="475">
          <cell r="C475"/>
          <cell r="E475"/>
          <cell r="G475">
            <v>0</v>
          </cell>
        </row>
        <row r="476">
          <cell r="C476"/>
          <cell r="E476"/>
          <cell r="G476">
            <v>0</v>
          </cell>
        </row>
        <row r="477">
          <cell r="C477">
            <v>2</v>
          </cell>
          <cell r="E477"/>
          <cell r="G477">
            <v>2</v>
          </cell>
        </row>
        <row r="498">
          <cell r="C498"/>
          <cell r="E498"/>
          <cell r="G498">
            <v>0</v>
          </cell>
        </row>
        <row r="499">
          <cell r="C499"/>
          <cell r="E499"/>
          <cell r="G499">
            <v>0</v>
          </cell>
        </row>
        <row r="500">
          <cell r="C500"/>
          <cell r="E500"/>
          <cell r="G500">
            <v>0</v>
          </cell>
        </row>
        <row r="501">
          <cell r="C501"/>
          <cell r="E501"/>
          <cell r="G501">
            <v>0</v>
          </cell>
        </row>
        <row r="502">
          <cell r="C502"/>
          <cell r="E502"/>
          <cell r="G502">
            <v>0</v>
          </cell>
        </row>
        <row r="503">
          <cell r="C503"/>
          <cell r="E503"/>
          <cell r="G503">
            <v>0</v>
          </cell>
        </row>
        <row r="504">
          <cell r="C504"/>
          <cell r="E504"/>
          <cell r="G504">
            <v>0</v>
          </cell>
        </row>
        <row r="505">
          <cell r="C505"/>
          <cell r="E505"/>
          <cell r="G505">
            <v>0</v>
          </cell>
        </row>
        <row r="506">
          <cell r="C506"/>
          <cell r="E506"/>
          <cell r="G506">
            <v>0</v>
          </cell>
        </row>
        <row r="507">
          <cell r="C507"/>
          <cell r="E507"/>
          <cell r="G507">
            <v>0</v>
          </cell>
        </row>
        <row r="508">
          <cell r="C508"/>
          <cell r="E508"/>
          <cell r="G508">
            <v>0</v>
          </cell>
        </row>
        <row r="509">
          <cell r="C509"/>
          <cell r="E509"/>
          <cell r="G509"/>
        </row>
        <row r="510">
          <cell r="C510"/>
          <cell r="E510"/>
          <cell r="G510">
            <v>0</v>
          </cell>
        </row>
        <row r="511">
          <cell r="C511">
            <v>0</v>
          </cell>
          <cell r="E511">
            <v>1</v>
          </cell>
          <cell r="G511">
            <v>1</v>
          </cell>
        </row>
        <row r="512">
          <cell r="C512"/>
          <cell r="E512"/>
          <cell r="G512">
            <v>0</v>
          </cell>
        </row>
        <row r="513">
          <cell r="C513"/>
          <cell r="E513"/>
          <cell r="G513">
            <v>0</v>
          </cell>
        </row>
        <row r="514">
          <cell r="C514"/>
          <cell r="E514"/>
          <cell r="G514">
            <v>0</v>
          </cell>
        </row>
        <row r="515">
          <cell r="C515"/>
          <cell r="E515"/>
          <cell r="G515">
            <v>0</v>
          </cell>
        </row>
        <row r="516">
          <cell r="C516"/>
          <cell r="E516"/>
          <cell r="G516">
            <v>0</v>
          </cell>
        </row>
        <row r="517">
          <cell r="C517"/>
          <cell r="E517"/>
          <cell r="G517">
            <v>0</v>
          </cell>
        </row>
        <row r="518">
          <cell r="C518"/>
          <cell r="E518"/>
          <cell r="G518">
            <v>0</v>
          </cell>
        </row>
        <row r="519">
          <cell r="C519"/>
          <cell r="E519">
            <v>1</v>
          </cell>
          <cell r="G519">
            <v>1</v>
          </cell>
        </row>
        <row r="520">
          <cell r="C520"/>
          <cell r="E520"/>
          <cell r="G520">
            <v>0</v>
          </cell>
        </row>
        <row r="521">
          <cell r="C521"/>
          <cell r="E521"/>
          <cell r="G521">
            <v>0</v>
          </cell>
        </row>
        <row r="522">
          <cell r="C522"/>
          <cell r="E522"/>
          <cell r="G522">
            <v>0</v>
          </cell>
        </row>
      </sheetData>
      <sheetData sheetId="1">
        <row r="9">
          <cell r="C9">
            <v>964</v>
          </cell>
          <cell r="E9">
            <v>653</v>
          </cell>
          <cell r="G9">
            <v>1617</v>
          </cell>
        </row>
        <row r="10">
          <cell r="C10">
            <v>1034</v>
          </cell>
          <cell r="E10">
            <v>671</v>
          </cell>
          <cell r="G10">
            <v>1705</v>
          </cell>
        </row>
        <row r="11">
          <cell r="C11">
            <v>0</v>
          </cell>
          <cell r="E11">
            <v>0</v>
          </cell>
          <cell r="G11">
            <v>0</v>
          </cell>
        </row>
        <row r="12">
          <cell r="C12">
            <v>0</v>
          </cell>
          <cell r="E12">
            <v>0</v>
          </cell>
          <cell r="G12">
            <v>0</v>
          </cell>
        </row>
        <row r="13">
          <cell r="C13">
            <v>0</v>
          </cell>
          <cell r="E13">
            <v>0</v>
          </cell>
          <cell r="G13">
            <v>0</v>
          </cell>
        </row>
        <row r="14">
          <cell r="C14">
            <v>0</v>
          </cell>
          <cell r="E14">
            <v>1</v>
          </cell>
          <cell r="G14">
            <v>1</v>
          </cell>
        </row>
        <row r="15">
          <cell r="C15">
            <v>3</v>
          </cell>
          <cell r="E15">
            <v>0</v>
          </cell>
          <cell r="G15">
            <v>3</v>
          </cell>
        </row>
        <row r="16">
          <cell r="C16">
            <v>7</v>
          </cell>
          <cell r="E16">
            <v>2</v>
          </cell>
          <cell r="G16">
            <v>9</v>
          </cell>
        </row>
        <row r="17">
          <cell r="C17">
            <v>0</v>
          </cell>
          <cell r="E17">
            <v>0</v>
          </cell>
          <cell r="G17">
            <v>0</v>
          </cell>
        </row>
        <row r="18">
          <cell r="C18">
            <v>0</v>
          </cell>
          <cell r="E18">
            <v>0</v>
          </cell>
          <cell r="G18">
            <v>0</v>
          </cell>
        </row>
        <row r="19">
          <cell r="C19">
            <v>1</v>
          </cell>
          <cell r="E19">
            <v>0</v>
          </cell>
          <cell r="G19">
            <v>1</v>
          </cell>
        </row>
        <row r="20">
          <cell r="C20">
            <v>0</v>
          </cell>
          <cell r="E20">
            <v>3</v>
          </cell>
          <cell r="G20">
            <v>3</v>
          </cell>
        </row>
        <row r="21">
          <cell r="C21">
            <v>9</v>
          </cell>
          <cell r="E21">
            <v>0</v>
          </cell>
          <cell r="G21">
            <v>9</v>
          </cell>
        </row>
        <row r="22">
          <cell r="C22">
            <v>0</v>
          </cell>
          <cell r="E22">
            <v>0</v>
          </cell>
          <cell r="G22">
            <v>0</v>
          </cell>
        </row>
        <row r="23">
          <cell r="C23">
            <v>6</v>
          </cell>
          <cell r="E23">
            <v>0</v>
          </cell>
          <cell r="G23">
            <v>6</v>
          </cell>
        </row>
        <row r="24">
          <cell r="C24">
            <v>0</v>
          </cell>
          <cell r="E24">
            <v>4</v>
          </cell>
          <cell r="G24">
            <v>4</v>
          </cell>
        </row>
        <row r="25">
          <cell r="C25">
            <v>0</v>
          </cell>
          <cell r="E25">
            <v>0</v>
          </cell>
          <cell r="G25">
            <v>0</v>
          </cell>
        </row>
        <row r="26">
          <cell r="C26">
            <v>0</v>
          </cell>
          <cell r="E26">
            <v>0</v>
          </cell>
          <cell r="G26">
            <v>0</v>
          </cell>
        </row>
        <row r="27">
          <cell r="C27">
            <v>3</v>
          </cell>
          <cell r="E27">
            <v>0</v>
          </cell>
          <cell r="G27">
            <v>3</v>
          </cell>
        </row>
        <row r="28">
          <cell r="C28">
            <v>0</v>
          </cell>
          <cell r="E28">
            <v>5</v>
          </cell>
          <cell r="G28">
            <v>5</v>
          </cell>
        </row>
        <row r="29">
          <cell r="C29">
            <v>9</v>
          </cell>
          <cell r="E29">
            <v>0</v>
          </cell>
          <cell r="G29">
            <v>9</v>
          </cell>
        </row>
        <row r="30">
          <cell r="C30">
            <v>0</v>
          </cell>
          <cell r="E30">
            <v>5</v>
          </cell>
          <cell r="G30">
            <v>5</v>
          </cell>
        </row>
        <row r="31">
          <cell r="C31">
            <v>9</v>
          </cell>
          <cell r="E31">
            <v>0</v>
          </cell>
          <cell r="G31">
            <v>9</v>
          </cell>
        </row>
        <row r="32">
          <cell r="C32">
            <v>0</v>
          </cell>
          <cell r="E32">
            <v>0</v>
          </cell>
          <cell r="G32">
            <v>0</v>
          </cell>
        </row>
        <row r="33">
          <cell r="C33">
            <v>1</v>
          </cell>
          <cell r="E33">
            <v>0</v>
          </cell>
          <cell r="G33">
            <v>1</v>
          </cell>
        </row>
        <row r="34">
          <cell r="C34">
            <v>0</v>
          </cell>
          <cell r="E34">
            <v>0</v>
          </cell>
          <cell r="G34">
            <v>0</v>
          </cell>
        </row>
        <row r="35">
          <cell r="C35">
            <v>16</v>
          </cell>
          <cell r="E35">
            <v>0</v>
          </cell>
          <cell r="G35">
            <v>16</v>
          </cell>
        </row>
        <row r="36">
          <cell r="C36">
            <v>0</v>
          </cell>
          <cell r="E36">
            <v>0</v>
          </cell>
          <cell r="G36">
            <v>0</v>
          </cell>
        </row>
        <row r="37">
          <cell r="C37">
            <v>0</v>
          </cell>
          <cell r="E37">
            <v>0</v>
          </cell>
          <cell r="G37">
            <v>0</v>
          </cell>
        </row>
        <row r="38">
          <cell r="C38">
            <v>0</v>
          </cell>
          <cell r="E38">
            <v>0</v>
          </cell>
          <cell r="G38">
            <v>0</v>
          </cell>
        </row>
        <row r="39">
          <cell r="C39">
            <v>10</v>
          </cell>
          <cell r="E39">
            <v>0</v>
          </cell>
          <cell r="G39">
            <v>10</v>
          </cell>
        </row>
        <row r="40">
          <cell r="C40">
            <v>0</v>
          </cell>
          <cell r="E40">
            <v>0</v>
          </cell>
          <cell r="G40">
            <v>0</v>
          </cell>
        </row>
        <row r="41">
          <cell r="C41">
            <v>0</v>
          </cell>
          <cell r="E41">
            <v>0</v>
          </cell>
          <cell r="G41">
            <v>0</v>
          </cell>
        </row>
        <row r="42">
          <cell r="C42">
            <v>0</v>
          </cell>
          <cell r="E42">
            <v>1</v>
          </cell>
          <cell r="G42">
            <v>1</v>
          </cell>
        </row>
        <row r="43">
          <cell r="C43">
            <v>0</v>
          </cell>
          <cell r="E43">
            <v>0</v>
          </cell>
          <cell r="G43">
            <v>0</v>
          </cell>
        </row>
        <row r="44">
          <cell r="C44">
            <v>0</v>
          </cell>
          <cell r="E44">
            <v>1</v>
          </cell>
          <cell r="G44">
            <v>1</v>
          </cell>
        </row>
        <row r="45">
          <cell r="C45">
            <v>6</v>
          </cell>
          <cell r="E45">
            <v>0</v>
          </cell>
          <cell r="G45">
            <v>6</v>
          </cell>
        </row>
        <row r="46">
          <cell r="C46">
            <v>0</v>
          </cell>
          <cell r="E46">
            <v>2</v>
          </cell>
          <cell r="G46">
            <v>2</v>
          </cell>
        </row>
        <row r="47">
          <cell r="C47">
            <v>2</v>
          </cell>
          <cell r="E47">
            <v>0</v>
          </cell>
          <cell r="G47">
            <v>2</v>
          </cell>
        </row>
        <row r="48">
          <cell r="C48">
            <v>0</v>
          </cell>
          <cell r="E48">
            <v>4</v>
          </cell>
          <cell r="G48">
            <v>4</v>
          </cell>
        </row>
        <row r="49">
          <cell r="C49">
            <v>6</v>
          </cell>
          <cell r="E49">
            <v>0</v>
          </cell>
          <cell r="G49">
            <v>6</v>
          </cell>
        </row>
        <row r="50">
          <cell r="C50">
            <v>0</v>
          </cell>
          <cell r="E50">
            <v>4</v>
          </cell>
          <cell r="G50">
            <v>4</v>
          </cell>
        </row>
        <row r="51">
          <cell r="C51">
            <v>6</v>
          </cell>
          <cell r="E51">
            <v>0</v>
          </cell>
          <cell r="G51">
            <v>6</v>
          </cell>
        </row>
        <row r="52">
          <cell r="C52">
            <v>0</v>
          </cell>
          <cell r="E52">
            <v>20</v>
          </cell>
          <cell r="G52">
            <v>20</v>
          </cell>
        </row>
        <row r="53">
          <cell r="C53">
            <v>77</v>
          </cell>
          <cell r="E53">
            <v>0</v>
          </cell>
          <cell r="G53">
            <v>77</v>
          </cell>
        </row>
        <row r="54">
          <cell r="C54">
            <v>0</v>
          </cell>
          <cell r="E54">
            <v>529</v>
          </cell>
          <cell r="G54">
            <v>529</v>
          </cell>
        </row>
        <row r="55">
          <cell r="C55">
            <v>454</v>
          </cell>
          <cell r="E55">
            <v>0</v>
          </cell>
          <cell r="G55">
            <v>454</v>
          </cell>
        </row>
        <row r="56">
          <cell r="C56">
            <v>0</v>
          </cell>
          <cell r="E56">
            <v>1</v>
          </cell>
          <cell r="G56">
            <v>1</v>
          </cell>
        </row>
        <row r="57">
          <cell r="C57">
            <v>1</v>
          </cell>
          <cell r="E57">
            <v>0</v>
          </cell>
          <cell r="G57">
            <v>1</v>
          </cell>
        </row>
        <row r="58">
          <cell r="C58">
            <v>0</v>
          </cell>
          <cell r="E58">
            <v>16</v>
          </cell>
          <cell r="G58">
            <v>16</v>
          </cell>
        </row>
        <row r="59">
          <cell r="C59">
            <v>49</v>
          </cell>
          <cell r="E59">
            <v>0</v>
          </cell>
          <cell r="G59">
            <v>49</v>
          </cell>
        </row>
        <row r="60">
          <cell r="C60">
            <v>0</v>
          </cell>
          <cell r="E60">
            <v>0</v>
          </cell>
          <cell r="G60">
            <v>0</v>
          </cell>
        </row>
        <row r="61">
          <cell r="C61">
            <v>0</v>
          </cell>
          <cell r="E61">
            <v>0</v>
          </cell>
          <cell r="G61">
            <v>0</v>
          </cell>
        </row>
        <row r="62">
          <cell r="C62">
            <v>0</v>
          </cell>
          <cell r="E62">
            <v>6</v>
          </cell>
          <cell r="G62">
            <v>6</v>
          </cell>
        </row>
        <row r="63">
          <cell r="C63">
            <v>0</v>
          </cell>
          <cell r="E63">
            <v>0</v>
          </cell>
          <cell r="G63">
            <v>0</v>
          </cell>
        </row>
        <row r="64">
          <cell r="C64">
            <v>0</v>
          </cell>
          <cell r="E64">
            <v>3</v>
          </cell>
          <cell r="G64">
            <v>3</v>
          </cell>
        </row>
        <row r="65">
          <cell r="C65">
            <v>0</v>
          </cell>
          <cell r="E65">
            <v>0</v>
          </cell>
          <cell r="G65">
            <v>0</v>
          </cell>
        </row>
        <row r="66">
          <cell r="C66">
            <v>0</v>
          </cell>
          <cell r="E66">
            <v>4</v>
          </cell>
          <cell r="G66">
            <v>4</v>
          </cell>
        </row>
        <row r="67">
          <cell r="C67">
            <v>0</v>
          </cell>
          <cell r="E67">
            <v>0</v>
          </cell>
          <cell r="G67">
            <v>0</v>
          </cell>
        </row>
        <row r="68">
          <cell r="C68">
            <v>0</v>
          </cell>
          <cell r="E68">
            <v>4</v>
          </cell>
          <cell r="G68">
            <v>4</v>
          </cell>
        </row>
        <row r="69">
          <cell r="C69">
            <v>0</v>
          </cell>
          <cell r="E69">
            <v>0</v>
          </cell>
          <cell r="G69">
            <v>0</v>
          </cell>
        </row>
        <row r="70">
          <cell r="C70">
            <v>0</v>
          </cell>
          <cell r="E70">
            <v>0</v>
          </cell>
          <cell r="G70">
            <v>0</v>
          </cell>
        </row>
        <row r="71">
          <cell r="C71">
            <v>0</v>
          </cell>
          <cell r="E71">
            <v>32</v>
          </cell>
          <cell r="G71">
            <v>32</v>
          </cell>
        </row>
        <row r="72">
          <cell r="C72">
            <v>0</v>
          </cell>
          <cell r="E72">
            <v>0</v>
          </cell>
          <cell r="G72">
            <v>0</v>
          </cell>
        </row>
        <row r="73">
          <cell r="C73">
            <v>173</v>
          </cell>
          <cell r="E73">
            <v>6</v>
          </cell>
          <cell r="G73">
            <v>179</v>
          </cell>
        </row>
        <row r="74">
          <cell r="C74">
            <v>5</v>
          </cell>
          <cell r="E74">
            <v>0</v>
          </cell>
          <cell r="G74">
            <v>5</v>
          </cell>
        </row>
        <row r="75">
          <cell r="C75">
            <v>0</v>
          </cell>
          <cell r="E75">
            <v>1</v>
          </cell>
          <cell r="G75">
            <v>1</v>
          </cell>
        </row>
        <row r="76">
          <cell r="C76">
            <v>0</v>
          </cell>
          <cell r="E76">
            <v>0</v>
          </cell>
          <cell r="G76">
            <v>0</v>
          </cell>
        </row>
        <row r="77">
          <cell r="C77">
            <v>0</v>
          </cell>
          <cell r="E77">
            <v>0</v>
          </cell>
          <cell r="G77">
            <v>0</v>
          </cell>
        </row>
        <row r="78">
          <cell r="C78">
            <v>0</v>
          </cell>
          <cell r="E78">
            <v>0</v>
          </cell>
          <cell r="G78">
            <v>0</v>
          </cell>
        </row>
        <row r="79">
          <cell r="C79">
            <v>0</v>
          </cell>
          <cell r="E79">
            <v>0</v>
          </cell>
          <cell r="G79">
            <v>0</v>
          </cell>
        </row>
        <row r="80">
          <cell r="C80">
            <v>0</v>
          </cell>
          <cell r="E80">
            <v>0</v>
          </cell>
          <cell r="G80">
            <v>0</v>
          </cell>
        </row>
        <row r="81">
          <cell r="C81">
            <v>0</v>
          </cell>
          <cell r="E81">
            <v>0</v>
          </cell>
          <cell r="G81">
            <v>0</v>
          </cell>
        </row>
        <row r="82">
          <cell r="C82">
            <v>0</v>
          </cell>
          <cell r="E82">
            <v>0</v>
          </cell>
          <cell r="G82">
            <v>0</v>
          </cell>
        </row>
        <row r="83">
          <cell r="C83">
            <v>0</v>
          </cell>
          <cell r="E83">
            <v>0</v>
          </cell>
          <cell r="G83">
            <v>0</v>
          </cell>
        </row>
        <row r="84">
          <cell r="C84">
            <v>0</v>
          </cell>
          <cell r="E84">
            <v>0</v>
          </cell>
          <cell r="G84">
            <v>0</v>
          </cell>
        </row>
        <row r="85">
          <cell r="C85">
            <v>48</v>
          </cell>
          <cell r="E85">
            <v>0</v>
          </cell>
          <cell r="G85">
            <v>48</v>
          </cell>
        </row>
        <row r="86">
          <cell r="C86">
            <v>0</v>
          </cell>
          <cell r="E86">
            <v>0</v>
          </cell>
          <cell r="G86">
            <v>0</v>
          </cell>
        </row>
        <row r="87">
          <cell r="C87">
            <v>1</v>
          </cell>
          <cell r="E87">
            <v>0</v>
          </cell>
          <cell r="G87">
            <v>1</v>
          </cell>
        </row>
        <row r="88">
          <cell r="C88">
            <v>107</v>
          </cell>
          <cell r="E88">
            <v>17</v>
          </cell>
          <cell r="G88">
            <v>124</v>
          </cell>
        </row>
        <row r="89">
          <cell r="C89">
            <v>0</v>
          </cell>
          <cell r="E89">
            <v>0</v>
          </cell>
          <cell r="G89">
            <v>0</v>
          </cell>
        </row>
        <row r="90">
          <cell r="C90">
            <v>8</v>
          </cell>
          <cell r="E90">
            <v>0</v>
          </cell>
          <cell r="G90">
            <v>8</v>
          </cell>
        </row>
        <row r="91">
          <cell r="C91">
            <v>0</v>
          </cell>
          <cell r="E91">
            <v>0</v>
          </cell>
          <cell r="G91">
            <v>0</v>
          </cell>
        </row>
        <row r="92">
          <cell r="C92">
            <v>0</v>
          </cell>
          <cell r="E92">
            <v>0</v>
          </cell>
          <cell r="G92">
            <v>0</v>
          </cell>
        </row>
        <row r="93">
          <cell r="C93">
            <v>0</v>
          </cell>
          <cell r="E93">
            <v>0</v>
          </cell>
          <cell r="G93">
            <v>0</v>
          </cell>
        </row>
        <row r="94">
          <cell r="C94">
            <v>0</v>
          </cell>
          <cell r="E94">
            <v>0</v>
          </cell>
          <cell r="G94">
            <v>0</v>
          </cell>
        </row>
        <row r="95">
          <cell r="C95"/>
          <cell r="D95"/>
          <cell r="E95">
            <v>0</v>
          </cell>
          <cell r="F95"/>
          <cell r="G95">
            <v>0</v>
          </cell>
          <cell r="H95"/>
        </row>
        <row r="96">
          <cell r="C96">
            <v>1</v>
          </cell>
          <cell r="D96"/>
          <cell r="E96">
            <v>0</v>
          </cell>
          <cell r="F96"/>
          <cell r="G96">
            <v>1</v>
          </cell>
          <cell r="H96"/>
        </row>
        <row r="97">
          <cell r="C97">
            <v>16</v>
          </cell>
          <cell r="D97"/>
          <cell r="E97">
            <v>0</v>
          </cell>
          <cell r="F97"/>
          <cell r="G97">
            <v>16</v>
          </cell>
          <cell r="H97"/>
        </row>
        <row r="98">
          <cell r="C98"/>
          <cell r="D98"/>
          <cell r="E98">
            <v>0</v>
          </cell>
          <cell r="F98"/>
          <cell r="G98">
            <v>0</v>
          </cell>
          <cell r="H98"/>
        </row>
        <row r="99">
          <cell r="C99"/>
          <cell r="D99"/>
          <cell r="E99">
            <v>0</v>
          </cell>
          <cell r="F99"/>
          <cell r="G99">
            <v>0</v>
          </cell>
          <cell r="H99"/>
        </row>
        <row r="100">
          <cell r="C100"/>
          <cell r="D100"/>
          <cell r="E100">
            <v>0</v>
          </cell>
          <cell r="F100"/>
          <cell r="G100">
            <v>0</v>
          </cell>
          <cell r="H100"/>
        </row>
        <row r="101">
          <cell r="C101"/>
          <cell r="D101"/>
          <cell r="E101">
            <v>0</v>
          </cell>
          <cell r="F101"/>
          <cell r="G101">
            <v>0</v>
          </cell>
          <cell r="H101"/>
        </row>
        <row r="102">
          <cell r="C102"/>
          <cell r="D102"/>
          <cell r="E102">
            <v>0</v>
          </cell>
          <cell r="F102"/>
          <cell r="G102">
            <v>0</v>
          </cell>
          <cell r="H102"/>
        </row>
        <row r="103">
          <cell r="C103"/>
          <cell r="D103"/>
          <cell r="E103">
            <v>0</v>
          </cell>
          <cell r="F103"/>
          <cell r="G103">
            <v>0</v>
          </cell>
          <cell r="H103"/>
        </row>
        <row r="104">
          <cell r="C104"/>
          <cell r="D104"/>
          <cell r="E104">
            <v>0</v>
          </cell>
          <cell r="F104"/>
          <cell r="G104">
            <v>0</v>
          </cell>
          <cell r="H104"/>
        </row>
        <row r="105">
          <cell r="C105"/>
          <cell r="D105"/>
          <cell r="E105">
            <v>0</v>
          </cell>
          <cell r="F105"/>
          <cell r="G105">
            <v>0</v>
          </cell>
          <cell r="H105"/>
        </row>
        <row r="106">
          <cell r="C106"/>
          <cell r="D106"/>
          <cell r="E106">
            <v>0</v>
          </cell>
          <cell r="F106"/>
          <cell r="G106">
            <v>0</v>
          </cell>
          <cell r="H106"/>
        </row>
        <row r="107">
          <cell r="C107"/>
          <cell r="D107"/>
          <cell r="E107">
            <v>0</v>
          </cell>
          <cell r="F107"/>
          <cell r="G107">
            <v>0</v>
          </cell>
          <cell r="H107"/>
        </row>
        <row r="108">
          <cell r="C108"/>
          <cell r="D108"/>
          <cell r="E108">
            <v>0</v>
          </cell>
          <cell r="F108"/>
          <cell r="G108">
            <v>0</v>
          </cell>
          <cell r="H108"/>
        </row>
        <row r="109">
          <cell r="C109"/>
          <cell r="D109"/>
          <cell r="E109">
            <v>0</v>
          </cell>
          <cell r="F109"/>
          <cell r="G109">
            <v>0</v>
          </cell>
          <cell r="H109"/>
        </row>
        <row r="110">
          <cell r="C110"/>
          <cell r="D110"/>
          <cell r="E110">
            <v>0</v>
          </cell>
          <cell r="F110"/>
          <cell r="G110">
            <v>0</v>
          </cell>
          <cell r="H110"/>
        </row>
        <row r="111">
          <cell r="C111"/>
          <cell r="D111"/>
          <cell r="E111">
            <v>0</v>
          </cell>
          <cell r="F111"/>
          <cell r="G111">
            <v>0</v>
          </cell>
          <cell r="H111"/>
        </row>
        <row r="112">
          <cell r="C112"/>
          <cell r="D112"/>
          <cell r="E112">
            <v>0</v>
          </cell>
          <cell r="F112"/>
          <cell r="G112">
            <v>0</v>
          </cell>
          <cell r="H112"/>
        </row>
        <row r="113">
          <cell r="C113"/>
          <cell r="D113"/>
          <cell r="E113">
            <v>0</v>
          </cell>
          <cell r="F113"/>
          <cell r="G113">
            <v>0</v>
          </cell>
          <cell r="H113"/>
        </row>
        <row r="114">
          <cell r="C114"/>
          <cell r="D114"/>
          <cell r="E114">
            <v>0</v>
          </cell>
          <cell r="F114"/>
          <cell r="G114">
            <v>0</v>
          </cell>
          <cell r="H114"/>
        </row>
        <row r="115">
          <cell r="C115"/>
          <cell r="D115"/>
          <cell r="E115">
            <v>0</v>
          </cell>
          <cell r="F115"/>
          <cell r="G115">
            <v>0</v>
          </cell>
          <cell r="H115"/>
        </row>
        <row r="116">
          <cell r="C116"/>
          <cell r="D116"/>
          <cell r="E116">
            <v>0</v>
          </cell>
          <cell r="F116"/>
          <cell r="G116">
            <v>0</v>
          </cell>
          <cell r="H116"/>
        </row>
        <row r="117">
          <cell r="C117"/>
          <cell r="D117"/>
          <cell r="E117">
            <v>0</v>
          </cell>
          <cell r="F117"/>
          <cell r="G117">
            <v>0</v>
          </cell>
          <cell r="H117"/>
        </row>
        <row r="118">
          <cell r="C118"/>
          <cell r="D118"/>
          <cell r="E118">
            <v>0</v>
          </cell>
          <cell r="F118"/>
          <cell r="G118">
            <v>0</v>
          </cell>
          <cell r="H118"/>
        </row>
        <row r="119">
          <cell r="C119"/>
          <cell r="D119"/>
          <cell r="E119">
            <v>0</v>
          </cell>
          <cell r="F119"/>
          <cell r="G119">
            <v>0</v>
          </cell>
          <cell r="H119"/>
        </row>
        <row r="120">
          <cell r="C120"/>
          <cell r="D120"/>
          <cell r="E120">
            <v>0</v>
          </cell>
          <cell r="F120"/>
          <cell r="G120">
            <v>0</v>
          </cell>
          <cell r="H120"/>
        </row>
        <row r="121">
          <cell r="C121"/>
          <cell r="D121"/>
          <cell r="E121">
            <v>0</v>
          </cell>
          <cell r="F121"/>
          <cell r="G121">
            <v>0</v>
          </cell>
          <cell r="H121"/>
        </row>
        <row r="122">
          <cell r="C122"/>
          <cell r="D122"/>
          <cell r="E122">
            <v>0</v>
          </cell>
          <cell r="F122"/>
          <cell r="G122">
            <v>0</v>
          </cell>
          <cell r="H122"/>
        </row>
        <row r="123">
          <cell r="C123"/>
          <cell r="D123"/>
          <cell r="E123">
            <v>0</v>
          </cell>
          <cell r="F123"/>
          <cell r="G123">
            <v>0</v>
          </cell>
          <cell r="H123"/>
        </row>
        <row r="124">
          <cell r="C124"/>
          <cell r="D124"/>
          <cell r="E124">
            <v>0</v>
          </cell>
          <cell r="F124"/>
          <cell r="G124">
            <v>0</v>
          </cell>
          <cell r="H124"/>
        </row>
        <row r="125">
          <cell r="C125"/>
          <cell r="D125"/>
          <cell r="E125">
            <v>0</v>
          </cell>
          <cell r="F125"/>
          <cell r="G125">
            <v>0</v>
          </cell>
          <cell r="H125"/>
        </row>
        <row r="126">
          <cell r="C126"/>
          <cell r="D126"/>
          <cell r="E126">
            <v>0</v>
          </cell>
          <cell r="F126"/>
          <cell r="G126">
            <v>0</v>
          </cell>
          <cell r="H126"/>
        </row>
        <row r="127">
          <cell r="C127"/>
          <cell r="D127"/>
          <cell r="E127">
            <v>0</v>
          </cell>
          <cell r="F127"/>
          <cell r="G127">
            <v>0</v>
          </cell>
          <cell r="H127"/>
        </row>
        <row r="128">
          <cell r="C128"/>
          <cell r="D128"/>
          <cell r="E128">
            <v>0</v>
          </cell>
          <cell r="F128"/>
          <cell r="G128">
            <v>0</v>
          </cell>
          <cell r="H128"/>
        </row>
        <row r="129">
          <cell r="C129"/>
          <cell r="D129"/>
          <cell r="E129">
            <v>0</v>
          </cell>
          <cell r="F129"/>
          <cell r="G129">
            <v>0</v>
          </cell>
          <cell r="H129"/>
        </row>
        <row r="130">
          <cell r="C130"/>
          <cell r="D130"/>
          <cell r="E130">
            <v>0</v>
          </cell>
          <cell r="F130"/>
          <cell r="G130">
            <v>0</v>
          </cell>
          <cell r="H130"/>
        </row>
        <row r="131">
          <cell r="C131"/>
          <cell r="D131"/>
          <cell r="E131">
            <v>0</v>
          </cell>
          <cell r="F131"/>
          <cell r="G131">
            <v>0</v>
          </cell>
          <cell r="H131"/>
        </row>
        <row r="132">
          <cell r="C132"/>
          <cell r="D132"/>
          <cell r="E132">
            <v>0</v>
          </cell>
          <cell r="F132"/>
          <cell r="G132">
            <v>0</v>
          </cell>
          <cell r="H132"/>
        </row>
        <row r="133">
          <cell r="C133"/>
          <cell r="D133"/>
          <cell r="E133">
            <v>0</v>
          </cell>
          <cell r="F133"/>
          <cell r="G133">
            <v>0</v>
          </cell>
          <cell r="H133"/>
        </row>
        <row r="134">
          <cell r="C134"/>
          <cell r="D134"/>
          <cell r="E134">
            <v>0</v>
          </cell>
          <cell r="F134"/>
          <cell r="G134">
            <v>0</v>
          </cell>
          <cell r="H134"/>
        </row>
        <row r="135">
          <cell r="C135"/>
          <cell r="D135"/>
          <cell r="E135">
            <v>0</v>
          </cell>
          <cell r="F135"/>
          <cell r="G135">
            <v>0</v>
          </cell>
          <cell r="H135"/>
        </row>
        <row r="136">
          <cell r="C136"/>
          <cell r="D136"/>
          <cell r="E136">
            <v>0</v>
          </cell>
          <cell r="F136"/>
          <cell r="G136">
            <v>0</v>
          </cell>
          <cell r="H136"/>
        </row>
        <row r="137">
          <cell r="C137"/>
          <cell r="D137"/>
          <cell r="E137">
            <v>0</v>
          </cell>
          <cell r="F137"/>
          <cell r="G137">
            <v>0</v>
          </cell>
          <cell r="H137"/>
        </row>
        <row r="138">
          <cell r="C138"/>
          <cell r="D138"/>
          <cell r="E138">
            <v>0</v>
          </cell>
          <cell r="F138"/>
          <cell r="G138">
            <v>0</v>
          </cell>
          <cell r="H138"/>
        </row>
        <row r="139">
          <cell r="C139"/>
          <cell r="D139"/>
          <cell r="E139">
            <v>0</v>
          </cell>
          <cell r="F139"/>
          <cell r="G139">
            <v>0</v>
          </cell>
          <cell r="H139"/>
        </row>
        <row r="140">
          <cell r="C140"/>
          <cell r="E140">
            <v>0</v>
          </cell>
          <cell r="G140">
            <v>0</v>
          </cell>
        </row>
        <row r="141">
          <cell r="C141"/>
          <cell r="E141">
            <v>0</v>
          </cell>
          <cell r="G141">
            <v>0</v>
          </cell>
        </row>
        <row r="142">
          <cell r="C142"/>
          <cell r="E142">
            <v>0</v>
          </cell>
          <cell r="G142">
            <v>0</v>
          </cell>
        </row>
        <row r="143">
          <cell r="C143"/>
          <cell r="E143"/>
          <cell r="G143">
            <v>0</v>
          </cell>
        </row>
        <row r="144">
          <cell r="C144"/>
          <cell r="E144"/>
          <cell r="G144">
            <v>0</v>
          </cell>
        </row>
        <row r="145">
          <cell r="C145"/>
          <cell r="E145"/>
          <cell r="G145">
            <v>0</v>
          </cell>
        </row>
        <row r="146">
          <cell r="C146"/>
          <cell r="E146"/>
          <cell r="G146">
            <v>0</v>
          </cell>
        </row>
        <row r="147">
          <cell r="C147"/>
          <cell r="E147"/>
          <cell r="G147">
            <v>0</v>
          </cell>
        </row>
        <row r="148">
          <cell r="C148"/>
          <cell r="E148"/>
          <cell r="G148">
            <v>0</v>
          </cell>
        </row>
        <row r="149">
          <cell r="C149"/>
          <cell r="E149"/>
          <cell r="G149">
            <v>0</v>
          </cell>
        </row>
        <row r="150">
          <cell r="C150"/>
          <cell r="E150">
            <v>0</v>
          </cell>
          <cell r="G150">
            <v>0</v>
          </cell>
        </row>
        <row r="151">
          <cell r="C151">
            <v>0</v>
          </cell>
          <cell r="E151">
            <v>0</v>
          </cell>
          <cell r="G151">
            <v>0</v>
          </cell>
        </row>
        <row r="152">
          <cell r="C152"/>
          <cell r="E152">
            <v>0</v>
          </cell>
          <cell r="G152">
            <v>0</v>
          </cell>
        </row>
        <row r="153">
          <cell r="C153"/>
          <cell r="E153">
            <v>0</v>
          </cell>
          <cell r="G153">
            <v>0</v>
          </cell>
        </row>
        <row r="154">
          <cell r="C154"/>
          <cell r="E154"/>
          <cell r="G154">
            <v>0</v>
          </cell>
        </row>
        <row r="155">
          <cell r="C155"/>
          <cell r="E155"/>
          <cell r="G155">
            <v>0</v>
          </cell>
        </row>
        <row r="156">
          <cell r="C156"/>
          <cell r="E156">
            <v>0</v>
          </cell>
          <cell r="G156">
            <v>0</v>
          </cell>
        </row>
        <row r="157">
          <cell r="C157"/>
          <cell r="E157">
            <v>0</v>
          </cell>
          <cell r="G157">
            <v>0</v>
          </cell>
        </row>
        <row r="158">
          <cell r="C158">
            <v>0</v>
          </cell>
          <cell r="E158">
            <v>0</v>
          </cell>
          <cell r="G158">
            <v>0</v>
          </cell>
        </row>
        <row r="159">
          <cell r="C159"/>
          <cell r="E159">
            <v>0</v>
          </cell>
          <cell r="G159">
            <v>0</v>
          </cell>
        </row>
        <row r="160">
          <cell r="C160"/>
          <cell r="E160">
            <v>0</v>
          </cell>
          <cell r="G160">
            <v>0</v>
          </cell>
        </row>
        <row r="161">
          <cell r="C161"/>
          <cell r="E161"/>
          <cell r="G161">
            <v>0</v>
          </cell>
        </row>
        <row r="162">
          <cell r="C162"/>
          <cell r="E162"/>
          <cell r="G162">
            <v>0</v>
          </cell>
        </row>
        <row r="163">
          <cell r="C163"/>
          <cell r="E163"/>
          <cell r="G163">
            <v>0</v>
          </cell>
        </row>
        <row r="164">
          <cell r="C164"/>
          <cell r="E164"/>
          <cell r="G164">
            <v>12</v>
          </cell>
        </row>
        <row r="165">
          <cell r="C165">
            <v>3972</v>
          </cell>
          <cell r="E165">
            <v>610</v>
          </cell>
          <cell r="G165">
            <v>4582</v>
          </cell>
        </row>
        <row r="166">
          <cell r="C166">
            <v>6331</v>
          </cell>
          <cell r="E166">
            <v>1315</v>
          </cell>
          <cell r="G166">
            <v>7646</v>
          </cell>
        </row>
        <row r="167">
          <cell r="C167"/>
          <cell r="E167"/>
          <cell r="G167"/>
        </row>
        <row r="168">
          <cell r="C168">
            <v>888</v>
          </cell>
          <cell r="E168">
            <v>303</v>
          </cell>
          <cell r="G168">
            <v>1191</v>
          </cell>
        </row>
        <row r="169">
          <cell r="C169">
            <v>3237</v>
          </cell>
          <cell r="E169">
            <v>966</v>
          </cell>
          <cell r="G169">
            <v>4203</v>
          </cell>
        </row>
        <row r="170">
          <cell r="C170">
            <v>62</v>
          </cell>
          <cell r="E170">
            <v>15</v>
          </cell>
          <cell r="G170">
            <v>77</v>
          </cell>
        </row>
        <row r="171">
          <cell r="C171">
            <v>65</v>
          </cell>
          <cell r="E171">
            <v>15</v>
          </cell>
          <cell r="G171">
            <v>80</v>
          </cell>
        </row>
        <row r="172">
          <cell r="C172">
            <v>65</v>
          </cell>
          <cell r="E172">
            <v>15</v>
          </cell>
          <cell r="G172">
            <v>80</v>
          </cell>
        </row>
        <row r="173">
          <cell r="C173">
            <v>735</v>
          </cell>
          <cell r="E173">
            <v>287</v>
          </cell>
          <cell r="G173">
            <v>1022</v>
          </cell>
        </row>
        <row r="174">
          <cell r="C174">
            <v>0</v>
          </cell>
          <cell r="E174">
            <v>0</v>
          </cell>
          <cell r="G174">
            <v>0</v>
          </cell>
        </row>
        <row r="175">
          <cell r="C175">
            <v>732</v>
          </cell>
          <cell r="E175">
            <v>208</v>
          </cell>
          <cell r="G175">
            <v>940</v>
          </cell>
        </row>
        <row r="176">
          <cell r="C176">
            <v>8</v>
          </cell>
          <cell r="E176">
            <v>1</v>
          </cell>
          <cell r="G176">
            <v>9</v>
          </cell>
        </row>
        <row r="177">
          <cell r="C177">
            <v>68</v>
          </cell>
          <cell r="E177">
            <v>0</v>
          </cell>
          <cell r="G177">
            <v>68</v>
          </cell>
        </row>
        <row r="178">
          <cell r="C178">
            <v>732</v>
          </cell>
          <cell r="E178">
            <v>208</v>
          </cell>
          <cell r="G178">
            <v>940</v>
          </cell>
        </row>
        <row r="179">
          <cell r="C179">
            <v>0</v>
          </cell>
          <cell r="E179">
            <v>0</v>
          </cell>
          <cell r="G179">
            <v>0</v>
          </cell>
        </row>
        <row r="180">
          <cell r="C180">
            <v>3</v>
          </cell>
          <cell r="E180">
            <v>1</v>
          </cell>
          <cell r="G180">
            <v>4</v>
          </cell>
        </row>
        <row r="181">
          <cell r="C181">
            <v>8</v>
          </cell>
          <cell r="E181">
            <v>1</v>
          </cell>
          <cell r="G181">
            <v>9</v>
          </cell>
        </row>
        <row r="182">
          <cell r="C182">
            <v>4</v>
          </cell>
          <cell r="E182">
            <v>2</v>
          </cell>
          <cell r="G182">
            <v>6</v>
          </cell>
        </row>
        <row r="183">
          <cell r="C183">
            <v>735</v>
          </cell>
          <cell r="E183">
            <v>212</v>
          </cell>
          <cell r="G183">
            <v>947</v>
          </cell>
        </row>
        <row r="184">
          <cell r="C184">
            <v>3</v>
          </cell>
          <cell r="E184">
            <v>0</v>
          </cell>
          <cell r="G184">
            <v>3</v>
          </cell>
        </row>
        <row r="185">
          <cell r="C185">
            <v>0</v>
          </cell>
          <cell r="E185">
            <v>0</v>
          </cell>
          <cell r="G185">
            <v>0</v>
          </cell>
        </row>
        <row r="186">
          <cell r="C186">
            <v>6</v>
          </cell>
          <cell r="E186">
            <v>0</v>
          </cell>
          <cell r="G186">
            <v>6</v>
          </cell>
        </row>
        <row r="187">
          <cell r="C187">
            <v>2</v>
          </cell>
          <cell r="E187">
            <v>0</v>
          </cell>
          <cell r="G187">
            <v>2</v>
          </cell>
        </row>
        <row r="188">
          <cell r="C188">
            <v>5</v>
          </cell>
          <cell r="E188">
            <v>0</v>
          </cell>
          <cell r="G188">
            <v>5</v>
          </cell>
        </row>
        <row r="189">
          <cell r="C189">
            <v>4</v>
          </cell>
          <cell r="E189">
            <v>1</v>
          </cell>
          <cell r="G189">
            <v>5</v>
          </cell>
        </row>
        <row r="190">
          <cell r="C190">
            <v>0</v>
          </cell>
          <cell r="E190">
            <v>0</v>
          </cell>
          <cell r="G190">
            <v>0</v>
          </cell>
        </row>
        <row r="191">
          <cell r="C191">
            <v>0</v>
          </cell>
          <cell r="E191">
            <v>0</v>
          </cell>
          <cell r="G191">
            <v>0</v>
          </cell>
        </row>
        <row r="192">
          <cell r="C192"/>
          <cell r="E192"/>
          <cell r="G192">
            <v>0</v>
          </cell>
        </row>
        <row r="193">
          <cell r="C193"/>
          <cell r="E193"/>
          <cell r="G193">
            <v>0</v>
          </cell>
        </row>
        <row r="194">
          <cell r="C194"/>
          <cell r="E194"/>
          <cell r="G194">
            <v>0</v>
          </cell>
        </row>
        <row r="195">
          <cell r="C195"/>
          <cell r="E195"/>
          <cell r="G195">
            <v>0</v>
          </cell>
        </row>
        <row r="196">
          <cell r="C196">
            <v>115</v>
          </cell>
          <cell r="E196">
            <v>13</v>
          </cell>
          <cell r="G196">
            <v>128</v>
          </cell>
        </row>
        <row r="197">
          <cell r="C197">
            <v>115</v>
          </cell>
          <cell r="E197">
            <v>14</v>
          </cell>
          <cell r="G197">
            <v>129</v>
          </cell>
        </row>
        <row r="198">
          <cell r="C198">
            <v>115</v>
          </cell>
          <cell r="E198">
            <v>10</v>
          </cell>
          <cell r="G198">
            <v>125</v>
          </cell>
        </row>
        <row r="199">
          <cell r="C199"/>
          <cell r="E199">
            <v>4</v>
          </cell>
          <cell r="G199">
            <v>4</v>
          </cell>
        </row>
        <row r="200">
          <cell r="C200"/>
          <cell r="E200"/>
          <cell r="G200">
            <v>0</v>
          </cell>
        </row>
        <row r="201">
          <cell r="C201"/>
          <cell r="E201"/>
          <cell r="G201">
            <v>0</v>
          </cell>
        </row>
        <row r="202">
          <cell r="C202"/>
          <cell r="E202"/>
          <cell r="G202">
            <v>0</v>
          </cell>
        </row>
        <row r="203">
          <cell r="C203"/>
          <cell r="E203"/>
          <cell r="G203">
            <v>0</v>
          </cell>
        </row>
        <row r="204">
          <cell r="C204"/>
          <cell r="E204"/>
          <cell r="G204">
            <v>0</v>
          </cell>
        </row>
        <row r="205">
          <cell r="C205"/>
          <cell r="E205"/>
          <cell r="G205">
            <v>0</v>
          </cell>
        </row>
        <row r="206">
          <cell r="C206"/>
          <cell r="E206"/>
          <cell r="G206">
            <v>0</v>
          </cell>
        </row>
        <row r="207">
          <cell r="C207"/>
          <cell r="E207"/>
          <cell r="G207">
            <v>0</v>
          </cell>
        </row>
        <row r="208">
          <cell r="C208"/>
          <cell r="E208"/>
          <cell r="G208">
            <v>0</v>
          </cell>
        </row>
        <row r="209">
          <cell r="C209"/>
          <cell r="E209"/>
          <cell r="G209">
            <v>0</v>
          </cell>
        </row>
        <row r="210">
          <cell r="C210"/>
          <cell r="E210"/>
          <cell r="G210">
            <v>0</v>
          </cell>
        </row>
        <row r="211">
          <cell r="C211"/>
          <cell r="E211"/>
          <cell r="G211">
            <v>0</v>
          </cell>
        </row>
        <row r="212">
          <cell r="C212">
            <v>2738</v>
          </cell>
          <cell r="E212">
            <v>154</v>
          </cell>
          <cell r="G212">
            <v>2892</v>
          </cell>
        </row>
        <row r="213">
          <cell r="C213">
            <v>2747</v>
          </cell>
          <cell r="E213">
            <v>194</v>
          </cell>
          <cell r="G213">
            <v>2941</v>
          </cell>
        </row>
        <row r="214">
          <cell r="C214">
            <v>523</v>
          </cell>
          <cell r="E214">
            <v>40</v>
          </cell>
          <cell r="G214">
            <v>563</v>
          </cell>
        </row>
        <row r="215">
          <cell r="C215">
            <v>140</v>
          </cell>
          <cell r="E215"/>
          <cell r="G215">
            <v>140</v>
          </cell>
        </row>
        <row r="216">
          <cell r="C216">
            <v>584</v>
          </cell>
          <cell r="E216">
            <v>12</v>
          </cell>
          <cell r="G216">
            <v>596</v>
          </cell>
        </row>
        <row r="217">
          <cell r="C217">
            <v>255</v>
          </cell>
          <cell r="E217"/>
          <cell r="G217">
            <v>255</v>
          </cell>
        </row>
        <row r="218">
          <cell r="C218">
            <v>1238</v>
          </cell>
          <cell r="E218">
            <v>135</v>
          </cell>
          <cell r="G218">
            <v>1373</v>
          </cell>
        </row>
        <row r="219">
          <cell r="C219">
            <v>7</v>
          </cell>
          <cell r="E219">
            <v>7</v>
          </cell>
          <cell r="G219">
            <v>14</v>
          </cell>
        </row>
        <row r="220">
          <cell r="C220"/>
          <cell r="E220"/>
          <cell r="G220">
            <v>0</v>
          </cell>
        </row>
        <row r="221">
          <cell r="C221"/>
          <cell r="E221"/>
          <cell r="G221">
            <v>0</v>
          </cell>
        </row>
        <row r="222">
          <cell r="C222"/>
          <cell r="E222"/>
          <cell r="G222">
            <v>0</v>
          </cell>
        </row>
        <row r="223">
          <cell r="C223"/>
          <cell r="E223"/>
          <cell r="G223">
            <v>0</v>
          </cell>
        </row>
        <row r="224">
          <cell r="C224"/>
          <cell r="E224"/>
          <cell r="G224">
            <v>0</v>
          </cell>
        </row>
        <row r="225">
          <cell r="C225"/>
          <cell r="E225"/>
          <cell r="G225">
            <v>0</v>
          </cell>
        </row>
        <row r="226">
          <cell r="C226"/>
          <cell r="E226"/>
          <cell r="G226">
            <v>0</v>
          </cell>
        </row>
        <row r="227">
          <cell r="C227"/>
          <cell r="E227"/>
          <cell r="G227">
            <v>0</v>
          </cell>
        </row>
        <row r="228">
          <cell r="C228"/>
          <cell r="E228"/>
          <cell r="G228">
            <v>0</v>
          </cell>
        </row>
        <row r="229">
          <cell r="C229">
            <v>231</v>
          </cell>
          <cell r="E229">
            <v>140</v>
          </cell>
          <cell r="G229">
            <v>371</v>
          </cell>
        </row>
        <row r="230">
          <cell r="C230">
            <v>232</v>
          </cell>
          <cell r="E230">
            <v>141</v>
          </cell>
          <cell r="G230">
            <v>373</v>
          </cell>
        </row>
        <row r="231">
          <cell r="C231">
            <v>231</v>
          </cell>
          <cell r="E231">
            <v>141</v>
          </cell>
          <cell r="G231">
            <v>372</v>
          </cell>
        </row>
        <row r="232">
          <cell r="C232">
            <v>1</v>
          </cell>
          <cell r="E232"/>
          <cell r="G232">
            <v>1</v>
          </cell>
        </row>
        <row r="233">
          <cell r="C233"/>
          <cell r="E233"/>
          <cell r="G233">
            <v>0</v>
          </cell>
        </row>
        <row r="234">
          <cell r="C234"/>
          <cell r="E234"/>
          <cell r="G234">
            <v>0</v>
          </cell>
        </row>
        <row r="235">
          <cell r="C235"/>
          <cell r="E235"/>
          <cell r="G235">
            <v>0</v>
          </cell>
        </row>
        <row r="236">
          <cell r="C236">
            <v>0</v>
          </cell>
          <cell r="E236">
            <v>0</v>
          </cell>
          <cell r="G236">
            <v>0</v>
          </cell>
        </row>
        <row r="237">
          <cell r="C237"/>
          <cell r="E237"/>
          <cell r="G237">
            <v>0</v>
          </cell>
        </row>
        <row r="238">
          <cell r="C238"/>
          <cell r="E238"/>
          <cell r="G238"/>
        </row>
        <row r="239">
          <cell r="C239"/>
          <cell r="E239"/>
          <cell r="G239">
            <v>1</v>
          </cell>
        </row>
        <row r="240">
          <cell r="C240">
            <v>222</v>
          </cell>
          <cell r="E240">
            <v>176</v>
          </cell>
          <cell r="G240">
            <v>398</v>
          </cell>
        </row>
        <row r="241">
          <cell r="C241">
            <v>240</v>
          </cell>
          <cell r="E241">
            <v>192</v>
          </cell>
          <cell r="G241">
            <v>432</v>
          </cell>
        </row>
        <row r="242">
          <cell r="C242"/>
          <cell r="E242"/>
          <cell r="G242"/>
        </row>
        <row r="243">
          <cell r="C243">
            <v>35</v>
          </cell>
          <cell r="E243">
            <v>36</v>
          </cell>
          <cell r="G243">
            <v>71</v>
          </cell>
        </row>
        <row r="244">
          <cell r="C244">
            <v>52</v>
          </cell>
          <cell r="E244">
            <v>51</v>
          </cell>
          <cell r="G244">
            <v>103</v>
          </cell>
        </row>
        <row r="245">
          <cell r="C245">
            <v>17</v>
          </cell>
          <cell r="E245">
            <v>15</v>
          </cell>
          <cell r="G245">
            <v>32</v>
          </cell>
        </row>
        <row r="246">
          <cell r="C246">
            <v>18</v>
          </cell>
          <cell r="E246">
            <v>15</v>
          </cell>
          <cell r="G246">
            <v>33</v>
          </cell>
        </row>
        <row r="247">
          <cell r="C247">
            <v>16</v>
          </cell>
          <cell r="E247">
            <v>19</v>
          </cell>
          <cell r="G247">
            <v>35</v>
          </cell>
        </row>
        <row r="248">
          <cell r="C248"/>
          <cell r="E248">
            <v>1</v>
          </cell>
          <cell r="G248">
            <v>1</v>
          </cell>
        </row>
        <row r="249">
          <cell r="C249">
            <v>1</v>
          </cell>
          <cell r="E249">
            <v>1</v>
          </cell>
          <cell r="G249">
            <v>2</v>
          </cell>
        </row>
        <row r="250">
          <cell r="C250"/>
          <cell r="E250"/>
          <cell r="G250">
            <v>0</v>
          </cell>
        </row>
        <row r="251">
          <cell r="C251"/>
          <cell r="E251"/>
          <cell r="G251">
            <v>0</v>
          </cell>
        </row>
        <row r="252">
          <cell r="C252"/>
          <cell r="E252"/>
          <cell r="G252">
            <v>0</v>
          </cell>
        </row>
        <row r="253">
          <cell r="C253"/>
          <cell r="E253"/>
          <cell r="G253">
            <v>0</v>
          </cell>
        </row>
        <row r="254">
          <cell r="C254">
            <v>187</v>
          </cell>
          <cell r="E254">
            <v>140</v>
          </cell>
          <cell r="G254">
            <v>327</v>
          </cell>
        </row>
        <row r="255">
          <cell r="C255">
            <v>188</v>
          </cell>
          <cell r="E255">
            <v>141</v>
          </cell>
          <cell r="G255">
            <v>329</v>
          </cell>
        </row>
        <row r="256">
          <cell r="C256">
            <v>188</v>
          </cell>
          <cell r="E256">
            <v>141</v>
          </cell>
          <cell r="G256">
            <v>329</v>
          </cell>
        </row>
        <row r="257">
          <cell r="C257"/>
          <cell r="E257"/>
          <cell r="G257">
            <v>0</v>
          </cell>
        </row>
        <row r="258">
          <cell r="C258"/>
          <cell r="E258"/>
          <cell r="G258">
            <v>0</v>
          </cell>
        </row>
        <row r="259">
          <cell r="C259"/>
          <cell r="E259"/>
          <cell r="G259">
            <v>0</v>
          </cell>
        </row>
        <row r="260">
          <cell r="C260"/>
          <cell r="E260"/>
          <cell r="G260">
            <v>2</v>
          </cell>
        </row>
        <row r="261">
          <cell r="C261">
            <v>271</v>
          </cell>
          <cell r="E261">
            <v>154</v>
          </cell>
          <cell r="G261">
            <v>425</v>
          </cell>
        </row>
        <row r="262">
          <cell r="C262">
            <v>464</v>
          </cell>
          <cell r="E262">
            <v>154</v>
          </cell>
          <cell r="G262">
            <v>618</v>
          </cell>
        </row>
        <row r="263">
          <cell r="C263">
            <v>36</v>
          </cell>
          <cell r="E263">
            <v>1</v>
          </cell>
          <cell r="G263">
            <v>37</v>
          </cell>
        </row>
        <row r="264">
          <cell r="C264">
            <v>46</v>
          </cell>
          <cell r="E264">
            <v>0</v>
          </cell>
          <cell r="G264">
            <v>46</v>
          </cell>
        </row>
        <row r="265">
          <cell r="C265">
            <v>10</v>
          </cell>
          <cell r="E265">
            <v>1</v>
          </cell>
          <cell r="G265">
            <v>11</v>
          </cell>
        </row>
        <row r="266">
          <cell r="C266">
            <v>2</v>
          </cell>
          <cell r="E266">
            <v>0</v>
          </cell>
          <cell r="G266">
            <v>2</v>
          </cell>
        </row>
        <row r="267">
          <cell r="C267">
            <v>0</v>
          </cell>
          <cell r="E267">
            <v>0</v>
          </cell>
          <cell r="G267">
            <v>0</v>
          </cell>
        </row>
        <row r="268">
          <cell r="C268">
            <v>2</v>
          </cell>
          <cell r="E268">
            <v>0</v>
          </cell>
          <cell r="G268">
            <v>2</v>
          </cell>
        </row>
        <row r="269">
          <cell r="C269">
            <v>0</v>
          </cell>
          <cell r="E269">
            <v>0</v>
          </cell>
          <cell r="G269">
            <v>0</v>
          </cell>
        </row>
        <row r="270">
          <cell r="C270">
            <v>1</v>
          </cell>
          <cell r="E270">
            <v>0</v>
          </cell>
          <cell r="G270">
            <v>1</v>
          </cell>
        </row>
        <row r="271">
          <cell r="C271">
            <v>4</v>
          </cell>
          <cell r="E271">
            <v>0</v>
          </cell>
          <cell r="G271">
            <v>4</v>
          </cell>
        </row>
        <row r="272">
          <cell r="C272">
            <v>1</v>
          </cell>
          <cell r="E272">
            <v>0</v>
          </cell>
          <cell r="G272">
            <v>1</v>
          </cell>
        </row>
        <row r="273">
          <cell r="C273">
            <v>3</v>
          </cell>
          <cell r="E273">
            <v>0</v>
          </cell>
          <cell r="G273">
            <v>3</v>
          </cell>
        </row>
        <row r="274">
          <cell r="C274">
            <v>7</v>
          </cell>
          <cell r="E274">
            <v>0</v>
          </cell>
          <cell r="G274">
            <v>7</v>
          </cell>
        </row>
        <row r="275">
          <cell r="C275">
            <v>11</v>
          </cell>
          <cell r="E275">
            <v>0</v>
          </cell>
          <cell r="G275">
            <v>11</v>
          </cell>
        </row>
        <row r="276">
          <cell r="C276">
            <v>36</v>
          </cell>
          <cell r="E276">
            <v>0</v>
          </cell>
          <cell r="G276">
            <v>36</v>
          </cell>
        </row>
        <row r="277">
          <cell r="C277">
            <v>25</v>
          </cell>
          <cell r="E277">
            <v>2</v>
          </cell>
          <cell r="G277">
            <v>27</v>
          </cell>
        </row>
        <row r="278">
          <cell r="C278">
            <v>27</v>
          </cell>
          <cell r="E278">
            <v>2</v>
          </cell>
          <cell r="G278">
            <v>29</v>
          </cell>
        </row>
        <row r="279">
          <cell r="C279">
            <v>1</v>
          </cell>
          <cell r="E279">
            <v>0</v>
          </cell>
          <cell r="G279">
            <v>1</v>
          </cell>
        </row>
        <row r="280">
          <cell r="C280">
            <v>6</v>
          </cell>
          <cell r="E280">
            <v>0</v>
          </cell>
          <cell r="G280">
            <v>6</v>
          </cell>
        </row>
        <row r="281">
          <cell r="C281">
            <v>79</v>
          </cell>
          <cell r="E281">
            <v>0</v>
          </cell>
          <cell r="G281">
            <v>79</v>
          </cell>
        </row>
        <row r="282">
          <cell r="C282">
            <v>73</v>
          </cell>
          <cell r="E282">
            <v>16</v>
          </cell>
          <cell r="G282">
            <v>89</v>
          </cell>
        </row>
        <row r="283">
          <cell r="C283">
            <v>1</v>
          </cell>
          <cell r="E283">
            <v>0</v>
          </cell>
          <cell r="G283">
            <v>1</v>
          </cell>
        </row>
        <row r="284">
          <cell r="C284">
            <v>1</v>
          </cell>
          <cell r="E284">
            <v>0</v>
          </cell>
          <cell r="G284">
            <v>1</v>
          </cell>
        </row>
        <row r="285">
          <cell r="C285">
            <v>0</v>
          </cell>
          <cell r="E285">
            <v>0</v>
          </cell>
          <cell r="G285">
            <v>0</v>
          </cell>
        </row>
        <row r="286">
          <cell r="C286">
            <v>1</v>
          </cell>
          <cell r="E286">
            <v>0</v>
          </cell>
          <cell r="G286">
            <v>1</v>
          </cell>
        </row>
        <row r="287">
          <cell r="C287">
            <v>0</v>
          </cell>
          <cell r="E287">
            <v>0</v>
          </cell>
          <cell r="G287">
            <v>0</v>
          </cell>
        </row>
        <row r="288">
          <cell r="C288">
            <v>6</v>
          </cell>
          <cell r="E288">
            <v>2</v>
          </cell>
          <cell r="G288">
            <v>8</v>
          </cell>
        </row>
        <row r="289">
          <cell r="C289">
            <v>6</v>
          </cell>
          <cell r="E289">
            <v>0</v>
          </cell>
          <cell r="G289">
            <v>6</v>
          </cell>
        </row>
        <row r="290">
          <cell r="C290">
            <v>0</v>
          </cell>
          <cell r="E290">
            <v>0</v>
          </cell>
          <cell r="G290">
            <v>0</v>
          </cell>
        </row>
        <row r="291">
          <cell r="C291">
            <v>0</v>
          </cell>
          <cell r="E291">
            <v>0</v>
          </cell>
          <cell r="G291">
            <v>0</v>
          </cell>
        </row>
        <row r="292">
          <cell r="C292">
            <v>15</v>
          </cell>
          <cell r="E292">
            <v>5</v>
          </cell>
          <cell r="G292">
            <v>20</v>
          </cell>
        </row>
        <row r="293">
          <cell r="C293">
            <v>15</v>
          </cell>
          <cell r="E293">
            <v>0</v>
          </cell>
          <cell r="G293">
            <v>15</v>
          </cell>
        </row>
        <row r="294">
          <cell r="C294">
            <v>0</v>
          </cell>
          <cell r="E294">
            <v>0</v>
          </cell>
          <cell r="G294">
            <v>0</v>
          </cell>
        </row>
        <row r="295">
          <cell r="C295">
            <v>0</v>
          </cell>
          <cell r="E295">
            <v>0</v>
          </cell>
          <cell r="G295">
            <v>0</v>
          </cell>
        </row>
        <row r="296">
          <cell r="C296">
            <v>0</v>
          </cell>
          <cell r="E296">
            <v>0</v>
          </cell>
          <cell r="G296">
            <v>0</v>
          </cell>
        </row>
        <row r="297">
          <cell r="C297">
            <v>0</v>
          </cell>
          <cell r="E297">
            <v>0</v>
          </cell>
          <cell r="G297">
            <v>0</v>
          </cell>
        </row>
        <row r="298">
          <cell r="C298">
            <v>0</v>
          </cell>
          <cell r="E298">
            <v>0</v>
          </cell>
          <cell r="G298">
            <v>0</v>
          </cell>
        </row>
        <row r="299">
          <cell r="C299">
            <v>0</v>
          </cell>
          <cell r="E299">
            <v>0</v>
          </cell>
          <cell r="G299">
            <v>0</v>
          </cell>
        </row>
        <row r="300">
          <cell r="C300">
            <v>0</v>
          </cell>
          <cell r="E300">
            <v>0</v>
          </cell>
          <cell r="G300">
            <v>0</v>
          </cell>
        </row>
        <row r="301">
          <cell r="C301">
            <v>0</v>
          </cell>
          <cell r="E301">
            <v>16</v>
          </cell>
          <cell r="G301">
            <v>16</v>
          </cell>
        </row>
        <row r="302">
          <cell r="C302">
            <v>0</v>
          </cell>
          <cell r="E302">
            <v>12</v>
          </cell>
          <cell r="G302">
            <v>12</v>
          </cell>
        </row>
        <row r="303">
          <cell r="C303">
            <v>0</v>
          </cell>
          <cell r="E303">
            <v>1</v>
          </cell>
          <cell r="G303">
            <v>1</v>
          </cell>
        </row>
        <row r="304">
          <cell r="C304">
            <v>0</v>
          </cell>
          <cell r="E304">
            <v>0</v>
          </cell>
          <cell r="G304">
            <v>0</v>
          </cell>
        </row>
        <row r="305">
          <cell r="C305">
            <v>0</v>
          </cell>
          <cell r="E305">
            <v>0</v>
          </cell>
          <cell r="G305">
            <v>0</v>
          </cell>
        </row>
        <row r="306">
          <cell r="C306">
            <v>0</v>
          </cell>
          <cell r="E306">
            <v>0</v>
          </cell>
          <cell r="G306">
            <v>0</v>
          </cell>
        </row>
        <row r="307">
          <cell r="C307">
            <v>0</v>
          </cell>
          <cell r="E307">
            <v>0</v>
          </cell>
          <cell r="G307">
            <v>0</v>
          </cell>
        </row>
        <row r="308">
          <cell r="C308">
            <v>4</v>
          </cell>
          <cell r="E308">
            <v>4</v>
          </cell>
          <cell r="G308">
            <v>8</v>
          </cell>
        </row>
        <row r="309">
          <cell r="C309">
            <v>1</v>
          </cell>
          <cell r="E309">
            <v>0</v>
          </cell>
          <cell r="G309">
            <v>1</v>
          </cell>
        </row>
        <row r="310">
          <cell r="C310">
            <v>0</v>
          </cell>
          <cell r="E310">
            <v>0</v>
          </cell>
          <cell r="G310">
            <v>0</v>
          </cell>
        </row>
        <row r="311">
          <cell r="C311">
            <v>0</v>
          </cell>
          <cell r="E311">
            <v>0</v>
          </cell>
          <cell r="G311">
            <v>0</v>
          </cell>
        </row>
        <row r="312">
          <cell r="C312">
            <v>0</v>
          </cell>
          <cell r="E312">
            <v>1</v>
          </cell>
          <cell r="G312">
            <v>1</v>
          </cell>
        </row>
        <row r="313">
          <cell r="C313">
            <v>0</v>
          </cell>
          <cell r="E313">
            <v>4</v>
          </cell>
          <cell r="G313">
            <v>4</v>
          </cell>
        </row>
        <row r="314">
          <cell r="C314">
            <v>5</v>
          </cell>
          <cell r="E314">
            <v>1</v>
          </cell>
          <cell r="G314">
            <v>6</v>
          </cell>
        </row>
        <row r="315">
          <cell r="C315">
            <v>0</v>
          </cell>
          <cell r="E315">
            <v>7</v>
          </cell>
          <cell r="G315">
            <v>7</v>
          </cell>
        </row>
        <row r="316">
          <cell r="C316">
            <v>1</v>
          </cell>
          <cell r="E316">
            <v>1</v>
          </cell>
          <cell r="G316">
            <v>2</v>
          </cell>
        </row>
        <row r="317">
          <cell r="C317">
            <v>0</v>
          </cell>
          <cell r="E317">
            <v>3</v>
          </cell>
          <cell r="G317">
            <v>3</v>
          </cell>
        </row>
        <row r="318">
          <cell r="C318">
            <v>0</v>
          </cell>
          <cell r="E318">
            <v>37</v>
          </cell>
          <cell r="G318">
            <v>37</v>
          </cell>
        </row>
        <row r="319">
          <cell r="C319">
            <v>0</v>
          </cell>
          <cell r="E319">
            <v>0</v>
          </cell>
          <cell r="G319">
            <v>0</v>
          </cell>
        </row>
        <row r="320">
          <cell r="C320">
            <v>37</v>
          </cell>
          <cell r="E320">
            <v>20</v>
          </cell>
          <cell r="G320">
            <v>57</v>
          </cell>
        </row>
        <row r="321">
          <cell r="C321">
            <v>0</v>
          </cell>
          <cell r="E321">
            <v>1</v>
          </cell>
          <cell r="G321">
            <v>1</v>
          </cell>
        </row>
        <row r="322">
          <cell r="C322">
            <v>0</v>
          </cell>
          <cell r="E322">
            <v>0</v>
          </cell>
          <cell r="G322">
            <v>0</v>
          </cell>
        </row>
        <row r="323">
          <cell r="C323">
            <v>0</v>
          </cell>
          <cell r="E323">
            <v>13</v>
          </cell>
          <cell r="G323">
            <v>13</v>
          </cell>
        </row>
        <row r="324">
          <cell r="C324">
            <v>0</v>
          </cell>
          <cell r="E324">
            <v>2</v>
          </cell>
          <cell r="G324">
            <v>2</v>
          </cell>
        </row>
        <row r="325">
          <cell r="C325">
            <v>1</v>
          </cell>
          <cell r="E325">
            <v>2</v>
          </cell>
          <cell r="G325">
            <v>3</v>
          </cell>
        </row>
        <row r="326">
          <cell r="C326">
            <v>0</v>
          </cell>
          <cell r="E326">
            <v>0</v>
          </cell>
          <cell r="G326">
            <v>0</v>
          </cell>
        </row>
        <row r="327">
          <cell r="C327">
            <v>0</v>
          </cell>
          <cell r="E327">
            <v>0</v>
          </cell>
          <cell r="G327">
            <v>0</v>
          </cell>
        </row>
        <row r="328">
          <cell r="C328"/>
          <cell r="E328"/>
          <cell r="G328">
            <v>0</v>
          </cell>
        </row>
        <row r="329">
          <cell r="C329"/>
          <cell r="E329"/>
          <cell r="G329">
            <v>0</v>
          </cell>
        </row>
        <row r="330">
          <cell r="C330"/>
          <cell r="E330"/>
          <cell r="G330">
            <v>0</v>
          </cell>
        </row>
        <row r="331">
          <cell r="C331"/>
          <cell r="E331"/>
          <cell r="G331">
            <v>0</v>
          </cell>
        </row>
        <row r="332">
          <cell r="C332"/>
          <cell r="E332"/>
          <cell r="G332">
            <v>0</v>
          </cell>
        </row>
        <row r="333">
          <cell r="C333"/>
          <cell r="E333"/>
          <cell r="G333">
            <v>0</v>
          </cell>
        </row>
        <row r="334">
          <cell r="C334"/>
          <cell r="E334"/>
          <cell r="G334">
            <v>0</v>
          </cell>
        </row>
        <row r="335">
          <cell r="C335"/>
          <cell r="E335"/>
          <cell r="G335">
            <v>0</v>
          </cell>
        </row>
        <row r="336">
          <cell r="C336"/>
          <cell r="E336"/>
          <cell r="G336">
            <v>0</v>
          </cell>
        </row>
        <row r="337">
          <cell r="C337"/>
          <cell r="E337"/>
          <cell r="G337">
            <v>0</v>
          </cell>
        </row>
        <row r="338">
          <cell r="C338"/>
          <cell r="E338"/>
          <cell r="G338">
            <v>0</v>
          </cell>
        </row>
        <row r="339">
          <cell r="C339"/>
          <cell r="E339"/>
          <cell r="G339">
            <v>0</v>
          </cell>
        </row>
        <row r="340">
          <cell r="C340"/>
          <cell r="E340"/>
        </row>
        <row r="341">
          <cell r="C341"/>
          <cell r="E341"/>
          <cell r="G341">
            <v>0</v>
          </cell>
        </row>
        <row r="342">
          <cell r="C342"/>
          <cell r="E342"/>
          <cell r="G342">
            <v>0</v>
          </cell>
        </row>
        <row r="343">
          <cell r="C343"/>
          <cell r="E343"/>
          <cell r="G343">
            <v>0</v>
          </cell>
        </row>
        <row r="344">
          <cell r="C344"/>
          <cell r="E344"/>
          <cell r="G344">
            <v>0</v>
          </cell>
        </row>
        <row r="345">
          <cell r="C345"/>
          <cell r="E345"/>
          <cell r="G345">
            <v>0</v>
          </cell>
        </row>
        <row r="346">
          <cell r="C346"/>
          <cell r="E346"/>
          <cell r="G346">
            <v>0</v>
          </cell>
        </row>
        <row r="347">
          <cell r="C347"/>
          <cell r="E347"/>
          <cell r="G347">
            <v>0</v>
          </cell>
        </row>
        <row r="348">
          <cell r="C348"/>
          <cell r="E348"/>
          <cell r="G348">
            <v>0</v>
          </cell>
        </row>
        <row r="349">
          <cell r="C349"/>
          <cell r="E349"/>
          <cell r="G349">
            <v>0</v>
          </cell>
        </row>
        <row r="350">
          <cell r="C350"/>
          <cell r="E350"/>
          <cell r="G350">
            <v>1</v>
          </cell>
        </row>
        <row r="351">
          <cell r="C351">
            <v>183</v>
          </cell>
          <cell r="E351">
            <v>47</v>
          </cell>
          <cell r="G351">
            <v>230</v>
          </cell>
        </row>
        <row r="352">
          <cell r="C352">
            <v>376</v>
          </cell>
          <cell r="E352">
            <v>47</v>
          </cell>
          <cell r="G352">
            <v>423</v>
          </cell>
        </row>
        <row r="353">
          <cell r="C353"/>
          <cell r="E353">
            <v>15</v>
          </cell>
          <cell r="G353">
            <v>15</v>
          </cell>
        </row>
        <row r="354">
          <cell r="C354"/>
          <cell r="E354"/>
          <cell r="G354">
            <v>0</v>
          </cell>
        </row>
        <row r="355">
          <cell r="C355"/>
          <cell r="E355">
            <v>13</v>
          </cell>
          <cell r="G355">
            <v>13</v>
          </cell>
        </row>
        <row r="356">
          <cell r="C356"/>
          <cell r="E356"/>
          <cell r="G356">
            <v>0</v>
          </cell>
        </row>
        <row r="357">
          <cell r="C357"/>
          <cell r="E357">
            <v>12</v>
          </cell>
          <cell r="G357">
            <v>12</v>
          </cell>
        </row>
        <row r="358">
          <cell r="C358"/>
          <cell r="E358"/>
          <cell r="G358">
            <v>0</v>
          </cell>
        </row>
        <row r="359">
          <cell r="C359"/>
          <cell r="E359"/>
          <cell r="G359">
            <v>0</v>
          </cell>
        </row>
        <row r="360">
          <cell r="C360"/>
          <cell r="E360">
            <v>3</v>
          </cell>
          <cell r="G360">
            <v>3</v>
          </cell>
        </row>
        <row r="361">
          <cell r="C361"/>
          <cell r="E361"/>
          <cell r="G361">
            <v>0</v>
          </cell>
        </row>
        <row r="362">
          <cell r="C362"/>
          <cell r="E362"/>
          <cell r="G362">
            <v>0</v>
          </cell>
        </row>
        <row r="363">
          <cell r="C363"/>
          <cell r="E363"/>
          <cell r="G363">
            <v>0</v>
          </cell>
        </row>
        <row r="364">
          <cell r="C364"/>
          <cell r="E364"/>
          <cell r="G364">
            <v>0</v>
          </cell>
        </row>
        <row r="365">
          <cell r="C365"/>
          <cell r="E365"/>
          <cell r="G365">
            <v>0</v>
          </cell>
        </row>
        <row r="366">
          <cell r="C366">
            <v>3</v>
          </cell>
          <cell r="E366"/>
          <cell r="G366">
            <v>3</v>
          </cell>
        </row>
        <row r="367">
          <cell r="C367">
            <v>3</v>
          </cell>
          <cell r="E367"/>
          <cell r="G367">
            <v>3</v>
          </cell>
        </row>
        <row r="368">
          <cell r="C368"/>
          <cell r="E368"/>
          <cell r="G368">
            <v>0</v>
          </cell>
        </row>
        <row r="369">
          <cell r="C369"/>
          <cell r="E369"/>
          <cell r="G369">
            <v>0</v>
          </cell>
        </row>
        <row r="370">
          <cell r="C370"/>
          <cell r="E370"/>
          <cell r="G370">
            <v>0</v>
          </cell>
        </row>
        <row r="371">
          <cell r="C371"/>
          <cell r="E371"/>
          <cell r="G371">
            <v>0</v>
          </cell>
        </row>
        <row r="372">
          <cell r="C372"/>
          <cell r="E372"/>
          <cell r="G372">
            <v>0</v>
          </cell>
        </row>
        <row r="373">
          <cell r="C373"/>
          <cell r="E373"/>
          <cell r="G373">
            <v>0</v>
          </cell>
        </row>
        <row r="374">
          <cell r="C374">
            <v>31</v>
          </cell>
          <cell r="E374">
            <v>1</v>
          </cell>
          <cell r="G374">
            <v>32</v>
          </cell>
        </row>
        <row r="375">
          <cell r="C375">
            <v>31</v>
          </cell>
          <cell r="E375"/>
          <cell r="G375">
            <v>31</v>
          </cell>
        </row>
        <row r="376">
          <cell r="C376">
            <v>9</v>
          </cell>
          <cell r="E376">
            <v>1</v>
          </cell>
          <cell r="G376">
            <v>10</v>
          </cell>
        </row>
        <row r="377">
          <cell r="C377">
            <v>9</v>
          </cell>
          <cell r="E377"/>
          <cell r="G377">
            <v>9</v>
          </cell>
        </row>
        <row r="378">
          <cell r="C378">
            <v>1</v>
          </cell>
          <cell r="E378"/>
          <cell r="G378">
            <v>1</v>
          </cell>
        </row>
        <row r="379">
          <cell r="C379">
            <v>1</v>
          </cell>
          <cell r="E379"/>
          <cell r="G379">
            <v>1</v>
          </cell>
        </row>
        <row r="380">
          <cell r="C380"/>
          <cell r="E380"/>
          <cell r="G380">
            <v>0</v>
          </cell>
        </row>
        <row r="381">
          <cell r="C381"/>
          <cell r="E381"/>
          <cell r="G381">
            <v>0</v>
          </cell>
        </row>
        <row r="382">
          <cell r="C382"/>
          <cell r="E382"/>
          <cell r="G382">
            <v>0</v>
          </cell>
        </row>
        <row r="383">
          <cell r="C383"/>
          <cell r="E383"/>
          <cell r="G383">
            <v>0</v>
          </cell>
        </row>
        <row r="384">
          <cell r="C384"/>
          <cell r="E384"/>
          <cell r="G384">
            <v>0</v>
          </cell>
        </row>
        <row r="385">
          <cell r="C385"/>
          <cell r="E385"/>
          <cell r="G385">
            <v>0</v>
          </cell>
        </row>
        <row r="386">
          <cell r="C386"/>
          <cell r="E386"/>
          <cell r="G386">
            <v>0</v>
          </cell>
        </row>
        <row r="387">
          <cell r="C387"/>
          <cell r="E387"/>
          <cell r="G387">
            <v>0</v>
          </cell>
        </row>
        <row r="388">
          <cell r="C388"/>
          <cell r="E388"/>
          <cell r="G388">
            <v>0</v>
          </cell>
        </row>
        <row r="389">
          <cell r="C389"/>
          <cell r="E389"/>
          <cell r="G389">
            <v>0</v>
          </cell>
        </row>
        <row r="390">
          <cell r="C390"/>
          <cell r="E390"/>
          <cell r="G390">
            <v>0</v>
          </cell>
        </row>
        <row r="391">
          <cell r="C391"/>
          <cell r="E391"/>
          <cell r="G391">
            <v>0</v>
          </cell>
        </row>
        <row r="392">
          <cell r="C392"/>
          <cell r="E392"/>
          <cell r="G392">
            <v>0</v>
          </cell>
        </row>
        <row r="393">
          <cell r="C393"/>
          <cell r="E393"/>
          <cell r="G393">
            <v>0</v>
          </cell>
        </row>
        <row r="394">
          <cell r="C394"/>
          <cell r="E394"/>
          <cell r="G394">
            <v>0</v>
          </cell>
        </row>
        <row r="395">
          <cell r="C395"/>
          <cell r="E395"/>
          <cell r="G395">
            <v>0</v>
          </cell>
        </row>
        <row r="396">
          <cell r="C396">
            <v>8</v>
          </cell>
          <cell r="E396"/>
          <cell r="G396">
            <v>8</v>
          </cell>
        </row>
        <row r="397">
          <cell r="C397">
            <v>8</v>
          </cell>
          <cell r="E397"/>
          <cell r="G397">
            <v>8</v>
          </cell>
        </row>
        <row r="398">
          <cell r="C398">
            <v>3</v>
          </cell>
          <cell r="E398"/>
          <cell r="G398">
            <v>3</v>
          </cell>
        </row>
        <row r="399">
          <cell r="C399">
            <v>3</v>
          </cell>
          <cell r="E399"/>
          <cell r="G399">
            <v>3</v>
          </cell>
        </row>
        <row r="400">
          <cell r="C400">
            <v>1</v>
          </cell>
          <cell r="E400"/>
          <cell r="G400">
            <v>1</v>
          </cell>
        </row>
        <row r="401">
          <cell r="C401">
            <v>1</v>
          </cell>
          <cell r="E401"/>
          <cell r="G401">
            <v>1</v>
          </cell>
        </row>
        <row r="402">
          <cell r="C402">
            <v>3</v>
          </cell>
          <cell r="E402"/>
          <cell r="G402">
            <v>3</v>
          </cell>
        </row>
        <row r="403">
          <cell r="C403">
            <v>3</v>
          </cell>
          <cell r="E403"/>
          <cell r="G403">
            <v>3</v>
          </cell>
        </row>
        <row r="404">
          <cell r="C404">
            <v>28</v>
          </cell>
          <cell r="E404"/>
          <cell r="G404">
            <v>28</v>
          </cell>
        </row>
        <row r="405">
          <cell r="C405">
            <v>28</v>
          </cell>
          <cell r="E405"/>
          <cell r="G405">
            <v>28</v>
          </cell>
        </row>
        <row r="406">
          <cell r="C406">
            <v>3</v>
          </cell>
          <cell r="E406"/>
          <cell r="G406">
            <v>3</v>
          </cell>
        </row>
        <row r="407">
          <cell r="C407">
            <v>3</v>
          </cell>
          <cell r="E407"/>
          <cell r="G407">
            <v>3</v>
          </cell>
        </row>
        <row r="408">
          <cell r="C408"/>
          <cell r="E408"/>
          <cell r="G408">
            <v>0</v>
          </cell>
        </row>
        <row r="409">
          <cell r="C409"/>
          <cell r="E409"/>
          <cell r="G409">
            <v>0</v>
          </cell>
        </row>
        <row r="410">
          <cell r="C410"/>
          <cell r="E410"/>
          <cell r="G410">
            <v>0</v>
          </cell>
        </row>
        <row r="411">
          <cell r="C411"/>
          <cell r="E411"/>
          <cell r="G411">
            <v>0</v>
          </cell>
        </row>
        <row r="412">
          <cell r="C412"/>
          <cell r="E412"/>
          <cell r="G412">
            <v>0</v>
          </cell>
        </row>
        <row r="413">
          <cell r="C413"/>
          <cell r="E413"/>
          <cell r="G413">
            <v>0</v>
          </cell>
        </row>
        <row r="414">
          <cell r="C414"/>
          <cell r="E414"/>
          <cell r="G414">
            <v>0</v>
          </cell>
        </row>
        <row r="415">
          <cell r="C415"/>
          <cell r="E415"/>
          <cell r="G415">
            <v>0</v>
          </cell>
        </row>
        <row r="416">
          <cell r="C416"/>
          <cell r="E416"/>
          <cell r="G416">
            <v>0</v>
          </cell>
        </row>
        <row r="417">
          <cell r="C417"/>
          <cell r="E417"/>
          <cell r="G417">
            <v>0</v>
          </cell>
        </row>
        <row r="418">
          <cell r="C418"/>
          <cell r="E418"/>
          <cell r="G418">
            <v>0</v>
          </cell>
        </row>
        <row r="419">
          <cell r="C419"/>
          <cell r="E419"/>
          <cell r="G419">
            <v>0</v>
          </cell>
        </row>
        <row r="420">
          <cell r="C420">
            <v>1</v>
          </cell>
          <cell r="E420"/>
          <cell r="G420">
            <v>1</v>
          </cell>
        </row>
        <row r="421">
          <cell r="C421">
            <v>1</v>
          </cell>
          <cell r="E421"/>
          <cell r="G421">
            <v>1</v>
          </cell>
        </row>
        <row r="422">
          <cell r="C422">
            <v>3</v>
          </cell>
          <cell r="E422"/>
          <cell r="G422">
            <v>3</v>
          </cell>
        </row>
        <row r="423">
          <cell r="C423">
            <v>3</v>
          </cell>
          <cell r="E423"/>
          <cell r="G423">
            <v>3</v>
          </cell>
        </row>
        <row r="424">
          <cell r="C424">
            <v>23</v>
          </cell>
          <cell r="E424">
            <v>1</v>
          </cell>
          <cell r="G424">
            <v>24</v>
          </cell>
        </row>
        <row r="425">
          <cell r="C425">
            <v>23</v>
          </cell>
          <cell r="E425"/>
          <cell r="G425">
            <v>23</v>
          </cell>
        </row>
        <row r="426">
          <cell r="C426">
            <v>18</v>
          </cell>
          <cell r="E426"/>
          <cell r="G426">
            <v>18</v>
          </cell>
        </row>
        <row r="427">
          <cell r="C427">
            <v>18</v>
          </cell>
          <cell r="E427"/>
          <cell r="G427">
            <v>18</v>
          </cell>
        </row>
        <row r="428">
          <cell r="C428">
            <v>4</v>
          </cell>
          <cell r="E428"/>
          <cell r="G428">
            <v>4</v>
          </cell>
        </row>
        <row r="429">
          <cell r="C429">
            <v>4</v>
          </cell>
          <cell r="E429"/>
          <cell r="G429">
            <v>4</v>
          </cell>
        </row>
        <row r="430">
          <cell r="C430"/>
          <cell r="E430">
            <v>1</v>
          </cell>
          <cell r="G430">
            <v>1</v>
          </cell>
        </row>
        <row r="431">
          <cell r="C431"/>
          <cell r="E431"/>
          <cell r="G431">
            <v>0</v>
          </cell>
        </row>
        <row r="432">
          <cell r="C432">
            <v>5</v>
          </cell>
          <cell r="E432"/>
          <cell r="G432">
            <v>5</v>
          </cell>
        </row>
        <row r="433">
          <cell r="C433">
            <v>5</v>
          </cell>
          <cell r="E433"/>
          <cell r="G433">
            <v>5</v>
          </cell>
        </row>
        <row r="434">
          <cell r="C434">
            <v>22</v>
          </cell>
          <cell r="E434"/>
          <cell r="G434">
            <v>22</v>
          </cell>
        </row>
        <row r="435">
          <cell r="C435">
            <v>22</v>
          </cell>
          <cell r="E435"/>
          <cell r="G435">
            <v>22</v>
          </cell>
        </row>
        <row r="436">
          <cell r="C436">
            <v>5</v>
          </cell>
          <cell r="E436"/>
          <cell r="G436">
            <v>5</v>
          </cell>
        </row>
        <row r="437">
          <cell r="C437">
            <v>5</v>
          </cell>
          <cell r="E437"/>
          <cell r="G437">
            <v>5</v>
          </cell>
        </row>
        <row r="438">
          <cell r="C438"/>
          <cell r="E438"/>
          <cell r="G438">
            <v>0</v>
          </cell>
        </row>
        <row r="439">
          <cell r="C439"/>
          <cell r="E439"/>
          <cell r="G439">
            <v>0</v>
          </cell>
        </row>
        <row r="440">
          <cell r="C440">
            <v>1</v>
          </cell>
          <cell r="E440"/>
          <cell r="G440">
            <v>1</v>
          </cell>
        </row>
        <row r="441">
          <cell r="C441">
            <v>1</v>
          </cell>
          <cell r="E441"/>
          <cell r="G441">
            <v>1</v>
          </cell>
        </row>
        <row r="442">
          <cell r="C442">
            <v>1</v>
          </cell>
          <cell r="E442"/>
          <cell r="G442">
            <v>1</v>
          </cell>
        </row>
        <row r="443">
          <cell r="C443">
            <v>1</v>
          </cell>
          <cell r="E443"/>
          <cell r="G443">
            <v>1</v>
          </cell>
        </row>
        <row r="444">
          <cell r="C444"/>
          <cell r="E444"/>
          <cell r="G444">
            <v>0</v>
          </cell>
        </row>
        <row r="445">
          <cell r="C445"/>
          <cell r="E445"/>
          <cell r="G445">
            <v>0</v>
          </cell>
        </row>
        <row r="446">
          <cell r="C446"/>
          <cell r="E446"/>
          <cell r="G446">
            <v>0</v>
          </cell>
        </row>
        <row r="447">
          <cell r="C447"/>
          <cell r="E447"/>
          <cell r="G447">
            <v>0</v>
          </cell>
        </row>
        <row r="448">
          <cell r="C448"/>
          <cell r="E448"/>
          <cell r="G448">
            <v>0</v>
          </cell>
        </row>
        <row r="449">
          <cell r="C449"/>
          <cell r="E449"/>
          <cell r="G449">
            <v>0</v>
          </cell>
        </row>
        <row r="450">
          <cell r="C450"/>
          <cell r="E450"/>
          <cell r="G450">
            <v>0</v>
          </cell>
        </row>
        <row r="451">
          <cell r="C451"/>
          <cell r="E451"/>
          <cell r="G451">
            <v>0</v>
          </cell>
        </row>
        <row r="452">
          <cell r="C452"/>
          <cell r="E452"/>
          <cell r="G452">
            <v>0</v>
          </cell>
        </row>
        <row r="453">
          <cell r="C453">
            <v>1</v>
          </cell>
          <cell r="E453"/>
          <cell r="G453">
            <v>1</v>
          </cell>
        </row>
        <row r="454">
          <cell r="C454">
            <v>1</v>
          </cell>
          <cell r="E454"/>
          <cell r="G454">
            <v>1</v>
          </cell>
        </row>
        <row r="455">
          <cell r="C455">
            <v>1</v>
          </cell>
          <cell r="E455"/>
          <cell r="G455">
            <v>1</v>
          </cell>
        </row>
        <row r="456">
          <cell r="C456">
            <v>1</v>
          </cell>
          <cell r="E456"/>
          <cell r="G456">
            <v>1</v>
          </cell>
        </row>
        <row r="457">
          <cell r="C457"/>
          <cell r="E457"/>
          <cell r="G457">
            <v>0</v>
          </cell>
        </row>
        <row r="458">
          <cell r="C458"/>
          <cell r="E458"/>
          <cell r="G458">
            <v>0</v>
          </cell>
        </row>
        <row r="459">
          <cell r="C459"/>
          <cell r="E459"/>
          <cell r="G459">
            <v>0</v>
          </cell>
        </row>
        <row r="460">
          <cell r="C460"/>
          <cell r="E460"/>
          <cell r="G460">
            <v>0</v>
          </cell>
        </row>
        <row r="461">
          <cell r="C461"/>
          <cell r="E461"/>
          <cell r="G461">
            <v>0</v>
          </cell>
        </row>
        <row r="462">
          <cell r="C462"/>
          <cell r="E462"/>
          <cell r="G462">
            <v>0</v>
          </cell>
        </row>
        <row r="463">
          <cell r="C463">
            <v>3</v>
          </cell>
          <cell r="E463"/>
          <cell r="G463">
            <v>3</v>
          </cell>
        </row>
        <row r="464">
          <cell r="C464">
            <v>3</v>
          </cell>
          <cell r="E464"/>
          <cell r="G464">
            <v>3</v>
          </cell>
        </row>
        <row r="465">
          <cell r="C465"/>
          <cell r="E465"/>
          <cell r="G465">
            <v>0</v>
          </cell>
        </row>
        <row r="466">
          <cell r="C466"/>
          <cell r="E466"/>
          <cell r="G466">
            <v>0</v>
          </cell>
        </row>
        <row r="467">
          <cell r="C467"/>
          <cell r="E467"/>
          <cell r="G467">
            <v>0</v>
          </cell>
        </row>
        <row r="468">
          <cell r="C468"/>
          <cell r="E468"/>
          <cell r="G468">
            <v>0</v>
          </cell>
        </row>
        <row r="469">
          <cell r="C469"/>
          <cell r="E469"/>
          <cell r="G469">
            <v>0</v>
          </cell>
        </row>
        <row r="470">
          <cell r="C470"/>
          <cell r="E470"/>
          <cell r="G470">
            <v>0</v>
          </cell>
        </row>
        <row r="471">
          <cell r="C471"/>
          <cell r="E471"/>
          <cell r="G471">
            <v>0</v>
          </cell>
        </row>
        <row r="472">
          <cell r="C472"/>
          <cell r="E472"/>
          <cell r="G472">
            <v>0</v>
          </cell>
        </row>
        <row r="473">
          <cell r="C473"/>
          <cell r="E473"/>
          <cell r="G473">
            <v>0</v>
          </cell>
        </row>
        <row r="474">
          <cell r="C474"/>
          <cell r="E474"/>
          <cell r="G474">
            <v>0</v>
          </cell>
        </row>
        <row r="475">
          <cell r="C475">
            <v>3</v>
          </cell>
          <cell r="E475"/>
          <cell r="G475">
            <v>3</v>
          </cell>
        </row>
        <row r="476">
          <cell r="C476">
            <v>3</v>
          </cell>
          <cell r="E476"/>
          <cell r="G476">
            <v>3</v>
          </cell>
        </row>
        <row r="477">
          <cell r="C477"/>
          <cell r="E477"/>
          <cell r="G477">
            <v>0</v>
          </cell>
        </row>
        <row r="498">
          <cell r="C498"/>
          <cell r="E498"/>
          <cell r="G498">
            <v>0</v>
          </cell>
        </row>
        <row r="499">
          <cell r="C499"/>
          <cell r="E499"/>
          <cell r="G499">
            <v>0</v>
          </cell>
        </row>
        <row r="500">
          <cell r="C500"/>
          <cell r="E500"/>
          <cell r="G500">
            <v>0</v>
          </cell>
        </row>
        <row r="501">
          <cell r="C501"/>
          <cell r="E501"/>
          <cell r="G501">
            <v>0</v>
          </cell>
        </row>
        <row r="502">
          <cell r="C502"/>
          <cell r="E502"/>
          <cell r="G502">
            <v>0</v>
          </cell>
        </row>
        <row r="503">
          <cell r="C503"/>
          <cell r="E503"/>
          <cell r="G503">
            <v>0</v>
          </cell>
        </row>
        <row r="504">
          <cell r="C504"/>
          <cell r="E504"/>
          <cell r="G504">
            <v>0</v>
          </cell>
        </row>
        <row r="505">
          <cell r="C505"/>
          <cell r="E505"/>
          <cell r="G505">
            <v>0</v>
          </cell>
        </row>
        <row r="506">
          <cell r="C506"/>
          <cell r="E506"/>
          <cell r="G506">
            <v>0</v>
          </cell>
        </row>
        <row r="507">
          <cell r="C507"/>
          <cell r="E507"/>
          <cell r="G507">
            <v>0</v>
          </cell>
        </row>
        <row r="508">
          <cell r="C508"/>
          <cell r="E508"/>
          <cell r="G508">
            <v>0</v>
          </cell>
        </row>
        <row r="509">
          <cell r="C509"/>
          <cell r="E509"/>
          <cell r="G509"/>
        </row>
        <row r="510">
          <cell r="C510"/>
          <cell r="E510"/>
          <cell r="G510">
            <v>0</v>
          </cell>
        </row>
        <row r="511">
          <cell r="C511">
            <v>0</v>
          </cell>
          <cell r="E511">
            <v>2</v>
          </cell>
          <cell r="G511">
            <v>2</v>
          </cell>
        </row>
        <row r="512">
          <cell r="C512"/>
          <cell r="E512"/>
          <cell r="G512">
            <v>0</v>
          </cell>
        </row>
        <row r="513">
          <cell r="C513"/>
          <cell r="E513"/>
          <cell r="G513">
            <v>0</v>
          </cell>
        </row>
        <row r="514">
          <cell r="C514"/>
          <cell r="E514"/>
          <cell r="G514">
            <v>0</v>
          </cell>
        </row>
        <row r="515">
          <cell r="C515"/>
          <cell r="E515"/>
          <cell r="G515">
            <v>0</v>
          </cell>
        </row>
        <row r="516">
          <cell r="C516"/>
          <cell r="E516"/>
          <cell r="G516">
            <v>0</v>
          </cell>
        </row>
        <row r="517">
          <cell r="C517"/>
          <cell r="E517"/>
          <cell r="G517">
            <v>0</v>
          </cell>
        </row>
        <row r="518">
          <cell r="C518"/>
          <cell r="E518"/>
          <cell r="G518">
            <v>0</v>
          </cell>
        </row>
        <row r="519">
          <cell r="C519"/>
          <cell r="E519"/>
          <cell r="G519">
            <v>0</v>
          </cell>
        </row>
        <row r="520">
          <cell r="C520"/>
          <cell r="E520"/>
          <cell r="G520">
            <v>0</v>
          </cell>
        </row>
        <row r="521">
          <cell r="C521"/>
          <cell r="E521"/>
          <cell r="G521">
            <v>0</v>
          </cell>
        </row>
        <row r="522">
          <cell r="C522"/>
          <cell r="E522"/>
          <cell r="G522">
            <v>0</v>
          </cell>
        </row>
      </sheetData>
      <sheetData sheetId="2">
        <row r="9">
          <cell r="C9">
            <v>978</v>
          </cell>
          <cell r="E9">
            <v>896</v>
          </cell>
          <cell r="G9">
            <v>1874</v>
          </cell>
        </row>
        <row r="10">
          <cell r="C10">
            <v>2142</v>
          </cell>
          <cell r="E10">
            <v>898</v>
          </cell>
          <cell r="G10">
            <v>3040</v>
          </cell>
        </row>
        <row r="11">
          <cell r="C11">
            <v>0</v>
          </cell>
          <cell r="E11">
            <v>1</v>
          </cell>
          <cell r="G11">
            <v>1</v>
          </cell>
        </row>
        <row r="12">
          <cell r="C12">
            <v>0</v>
          </cell>
          <cell r="E12">
            <v>0</v>
          </cell>
          <cell r="G12">
            <v>0</v>
          </cell>
        </row>
        <row r="13">
          <cell r="C13">
            <v>0</v>
          </cell>
          <cell r="E13">
            <v>0</v>
          </cell>
          <cell r="G13">
            <v>0</v>
          </cell>
        </row>
        <row r="14">
          <cell r="C14">
            <v>0</v>
          </cell>
          <cell r="E14">
            <v>2</v>
          </cell>
          <cell r="G14">
            <v>2</v>
          </cell>
        </row>
        <row r="15">
          <cell r="C15">
            <v>0</v>
          </cell>
          <cell r="E15">
            <v>0</v>
          </cell>
          <cell r="G15">
            <v>0</v>
          </cell>
        </row>
        <row r="16">
          <cell r="C16">
            <v>0</v>
          </cell>
          <cell r="E16">
            <v>1</v>
          </cell>
          <cell r="G16">
            <v>1</v>
          </cell>
        </row>
        <row r="17">
          <cell r="C17">
            <v>0</v>
          </cell>
          <cell r="E17">
            <v>0</v>
          </cell>
          <cell r="G17">
            <v>0</v>
          </cell>
        </row>
        <row r="18">
          <cell r="C18">
            <v>0</v>
          </cell>
          <cell r="E18">
            <v>0</v>
          </cell>
          <cell r="G18">
            <v>0</v>
          </cell>
        </row>
        <row r="19">
          <cell r="C19">
            <v>0</v>
          </cell>
          <cell r="E19">
            <v>0</v>
          </cell>
          <cell r="G19">
            <v>0</v>
          </cell>
        </row>
        <row r="20">
          <cell r="C20">
            <v>0</v>
          </cell>
          <cell r="E20">
            <v>1</v>
          </cell>
          <cell r="G20">
            <v>1</v>
          </cell>
        </row>
        <row r="21">
          <cell r="C21">
            <v>0</v>
          </cell>
          <cell r="E21">
            <v>0</v>
          </cell>
          <cell r="G21">
            <v>0</v>
          </cell>
        </row>
        <row r="22">
          <cell r="C22">
            <v>0</v>
          </cell>
          <cell r="E22">
            <v>0</v>
          </cell>
          <cell r="G22">
            <v>0</v>
          </cell>
        </row>
        <row r="23">
          <cell r="C23">
            <v>0</v>
          </cell>
          <cell r="E23">
            <v>0</v>
          </cell>
          <cell r="G23">
            <v>0</v>
          </cell>
        </row>
        <row r="24">
          <cell r="C24">
            <v>0</v>
          </cell>
          <cell r="E24">
            <v>3</v>
          </cell>
          <cell r="G24">
            <v>3</v>
          </cell>
        </row>
        <row r="25">
          <cell r="C25">
            <v>0</v>
          </cell>
          <cell r="E25">
            <v>0</v>
          </cell>
          <cell r="G25">
            <v>0</v>
          </cell>
        </row>
        <row r="26">
          <cell r="C26">
            <v>0</v>
          </cell>
          <cell r="E26">
            <v>4</v>
          </cell>
          <cell r="G26">
            <v>4</v>
          </cell>
        </row>
        <row r="27">
          <cell r="C27">
            <v>0</v>
          </cell>
          <cell r="E27">
            <v>0</v>
          </cell>
          <cell r="G27">
            <v>0</v>
          </cell>
        </row>
        <row r="28">
          <cell r="C28">
            <v>0</v>
          </cell>
          <cell r="E28">
            <v>0</v>
          </cell>
          <cell r="G28">
            <v>0</v>
          </cell>
        </row>
        <row r="29">
          <cell r="C29">
            <v>9</v>
          </cell>
          <cell r="E29">
            <v>0</v>
          </cell>
          <cell r="G29">
            <v>9</v>
          </cell>
        </row>
        <row r="30">
          <cell r="C30">
            <v>0</v>
          </cell>
          <cell r="E30">
            <v>0</v>
          </cell>
          <cell r="G30">
            <v>0</v>
          </cell>
        </row>
        <row r="31">
          <cell r="C31">
            <v>10</v>
          </cell>
          <cell r="E31">
            <v>0</v>
          </cell>
          <cell r="G31">
            <v>10</v>
          </cell>
        </row>
        <row r="32">
          <cell r="C32">
            <v>0</v>
          </cell>
          <cell r="E32">
            <v>0</v>
          </cell>
          <cell r="G32">
            <v>0</v>
          </cell>
        </row>
        <row r="33">
          <cell r="C33">
            <v>4</v>
          </cell>
          <cell r="E33">
            <v>0</v>
          </cell>
          <cell r="G33">
            <v>4</v>
          </cell>
        </row>
        <row r="34">
          <cell r="C34">
            <v>0</v>
          </cell>
          <cell r="E34">
            <v>1</v>
          </cell>
          <cell r="G34">
            <v>1</v>
          </cell>
        </row>
        <row r="35">
          <cell r="C35">
            <v>12</v>
          </cell>
          <cell r="E35">
            <v>0</v>
          </cell>
          <cell r="G35">
            <v>12</v>
          </cell>
        </row>
        <row r="36">
          <cell r="C36">
            <v>0</v>
          </cell>
          <cell r="E36">
            <v>0</v>
          </cell>
          <cell r="G36">
            <v>0</v>
          </cell>
        </row>
        <row r="37">
          <cell r="C37">
            <v>0</v>
          </cell>
          <cell r="E37">
            <v>0</v>
          </cell>
          <cell r="G37">
            <v>0</v>
          </cell>
        </row>
        <row r="38">
          <cell r="C38">
            <v>0</v>
          </cell>
          <cell r="E38">
            <v>0</v>
          </cell>
          <cell r="G38">
            <v>0</v>
          </cell>
        </row>
        <row r="39">
          <cell r="C39">
            <v>0</v>
          </cell>
          <cell r="E39">
            <v>0</v>
          </cell>
          <cell r="G39">
            <v>0</v>
          </cell>
        </row>
        <row r="40">
          <cell r="C40">
            <v>0</v>
          </cell>
          <cell r="E40">
            <v>0</v>
          </cell>
          <cell r="G40">
            <v>0</v>
          </cell>
        </row>
        <row r="41">
          <cell r="C41">
            <v>1</v>
          </cell>
          <cell r="E41">
            <v>0</v>
          </cell>
          <cell r="G41">
            <v>1</v>
          </cell>
        </row>
        <row r="42">
          <cell r="C42">
            <v>0</v>
          </cell>
          <cell r="E42">
            <v>0</v>
          </cell>
          <cell r="G42">
            <v>0</v>
          </cell>
        </row>
        <row r="43">
          <cell r="C43">
            <v>3</v>
          </cell>
          <cell r="E43">
            <v>0</v>
          </cell>
          <cell r="G43">
            <v>3</v>
          </cell>
        </row>
        <row r="44">
          <cell r="C44">
            <v>0</v>
          </cell>
          <cell r="E44">
            <v>7</v>
          </cell>
          <cell r="G44">
            <v>7</v>
          </cell>
        </row>
        <row r="45">
          <cell r="C45">
            <v>0</v>
          </cell>
          <cell r="E45">
            <v>0</v>
          </cell>
          <cell r="G45">
            <v>0</v>
          </cell>
        </row>
        <row r="46">
          <cell r="C46">
            <v>0</v>
          </cell>
          <cell r="E46">
            <v>0</v>
          </cell>
          <cell r="G46">
            <v>0</v>
          </cell>
        </row>
        <row r="47">
          <cell r="C47">
            <v>0</v>
          </cell>
          <cell r="E47">
            <v>0</v>
          </cell>
          <cell r="G47">
            <v>0</v>
          </cell>
        </row>
        <row r="48">
          <cell r="C48">
            <v>0</v>
          </cell>
          <cell r="E48">
            <v>2</v>
          </cell>
          <cell r="G48">
            <v>2</v>
          </cell>
        </row>
        <row r="49">
          <cell r="C49">
            <v>0</v>
          </cell>
          <cell r="E49">
            <v>0</v>
          </cell>
          <cell r="G49">
            <v>0</v>
          </cell>
        </row>
        <row r="50">
          <cell r="C50">
            <v>0</v>
          </cell>
          <cell r="E50">
            <v>3</v>
          </cell>
          <cell r="G50">
            <v>3</v>
          </cell>
        </row>
        <row r="51">
          <cell r="C51">
            <v>0</v>
          </cell>
          <cell r="E51">
            <v>0</v>
          </cell>
          <cell r="G51">
            <v>0</v>
          </cell>
        </row>
        <row r="52">
          <cell r="C52">
            <v>0</v>
          </cell>
          <cell r="E52">
            <v>43</v>
          </cell>
          <cell r="G52">
            <v>43</v>
          </cell>
        </row>
        <row r="53">
          <cell r="C53">
            <v>0</v>
          </cell>
          <cell r="E53">
            <v>0</v>
          </cell>
          <cell r="G53">
            <v>0</v>
          </cell>
        </row>
        <row r="54">
          <cell r="C54">
            <v>0</v>
          </cell>
          <cell r="E54">
            <v>711</v>
          </cell>
          <cell r="G54">
            <v>711</v>
          </cell>
        </row>
        <row r="55">
          <cell r="C55">
            <v>0</v>
          </cell>
          <cell r="E55">
            <v>0</v>
          </cell>
          <cell r="G55">
            <v>0</v>
          </cell>
        </row>
        <row r="56">
          <cell r="C56">
            <v>0</v>
          </cell>
          <cell r="E56">
            <v>0</v>
          </cell>
          <cell r="G56">
            <v>0</v>
          </cell>
        </row>
        <row r="57">
          <cell r="C57">
            <v>0</v>
          </cell>
          <cell r="E57">
            <v>0</v>
          </cell>
          <cell r="G57">
            <v>0</v>
          </cell>
        </row>
        <row r="58">
          <cell r="C58">
            <v>0</v>
          </cell>
          <cell r="E58">
            <v>23</v>
          </cell>
          <cell r="G58">
            <v>23</v>
          </cell>
        </row>
        <row r="59">
          <cell r="C59">
            <v>0</v>
          </cell>
          <cell r="E59">
            <v>0</v>
          </cell>
          <cell r="G59">
            <v>0</v>
          </cell>
        </row>
        <row r="60">
          <cell r="C60">
            <v>0</v>
          </cell>
          <cell r="E60">
            <v>0</v>
          </cell>
          <cell r="G60">
            <v>0</v>
          </cell>
        </row>
        <row r="61">
          <cell r="C61">
            <v>0</v>
          </cell>
          <cell r="E61">
            <v>0</v>
          </cell>
          <cell r="G61">
            <v>0</v>
          </cell>
        </row>
        <row r="62">
          <cell r="C62">
            <v>0</v>
          </cell>
          <cell r="E62">
            <v>7</v>
          </cell>
          <cell r="G62">
            <v>7</v>
          </cell>
        </row>
        <row r="63">
          <cell r="C63">
            <v>0</v>
          </cell>
          <cell r="E63">
            <v>0</v>
          </cell>
          <cell r="G63">
            <v>0</v>
          </cell>
        </row>
        <row r="64">
          <cell r="C64">
            <v>0</v>
          </cell>
          <cell r="E64">
            <v>1</v>
          </cell>
          <cell r="G64">
            <v>1</v>
          </cell>
        </row>
        <row r="65">
          <cell r="C65">
            <v>0</v>
          </cell>
          <cell r="E65">
            <v>0</v>
          </cell>
          <cell r="G65">
            <v>0</v>
          </cell>
        </row>
        <row r="66">
          <cell r="C66">
            <v>0</v>
          </cell>
          <cell r="E66">
            <v>6</v>
          </cell>
          <cell r="G66">
            <v>6</v>
          </cell>
        </row>
        <row r="67">
          <cell r="C67">
            <v>0</v>
          </cell>
          <cell r="E67">
            <v>0</v>
          </cell>
          <cell r="G67">
            <v>0</v>
          </cell>
        </row>
        <row r="68">
          <cell r="C68">
            <v>0</v>
          </cell>
          <cell r="E68">
            <v>6</v>
          </cell>
          <cell r="G68">
            <v>6</v>
          </cell>
        </row>
        <row r="69">
          <cell r="C69">
            <v>0</v>
          </cell>
          <cell r="E69">
            <v>0</v>
          </cell>
          <cell r="G69">
            <v>0</v>
          </cell>
        </row>
        <row r="70">
          <cell r="C70">
            <v>0</v>
          </cell>
          <cell r="E70">
            <v>0</v>
          </cell>
          <cell r="G70">
            <v>0</v>
          </cell>
        </row>
        <row r="71">
          <cell r="C71">
            <v>0</v>
          </cell>
          <cell r="E71">
            <v>0</v>
          </cell>
          <cell r="G71">
            <v>0</v>
          </cell>
        </row>
        <row r="72">
          <cell r="C72">
            <v>0</v>
          </cell>
          <cell r="E72">
            <v>32</v>
          </cell>
          <cell r="G72">
            <v>32</v>
          </cell>
        </row>
        <row r="73">
          <cell r="C73">
            <v>168</v>
          </cell>
          <cell r="E73">
            <v>0</v>
          </cell>
          <cell r="G73">
            <v>168</v>
          </cell>
        </row>
        <row r="74">
          <cell r="C74">
            <v>0</v>
          </cell>
          <cell r="E74">
            <v>12</v>
          </cell>
          <cell r="G74">
            <v>12</v>
          </cell>
        </row>
        <row r="75">
          <cell r="C75">
            <v>4</v>
          </cell>
          <cell r="E75">
            <v>0</v>
          </cell>
          <cell r="G75">
            <v>4</v>
          </cell>
        </row>
        <row r="76">
          <cell r="C76">
            <v>0</v>
          </cell>
          <cell r="E76">
            <v>4</v>
          </cell>
          <cell r="G76">
            <v>4</v>
          </cell>
        </row>
        <row r="77">
          <cell r="C77">
            <v>1</v>
          </cell>
          <cell r="E77">
            <v>0</v>
          </cell>
          <cell r="G77">
            <v>1</v>
          </cell>
        </row>
        <row r="78">
          <cell r="C78">
            <v>0</v>
          </cell>
          <cell r="E78">
            <v>0</v>
          </cell>
          <cell r="G78">
            <v>0</v>
          </cell>
        </row>
        <row r="79">
          <cell r="C79">
            <v>0</v>
          </cell>
          <cell r="E79">
            <v>0</v>
          </cell>
          <cell r="G79">
            <v>0</v>
          </cell>
        </row>
        <row r="80">
          <cell r="C80">
            <v>0</v>
          </cell>
          <cell r="E80">
            <v>0</v>
          </cell>
          <cell r="G80">
            <v>0</v>
          </cell>
        </row>
        <row r="81">
          <cell r="C81">
            <v>0</v>
          </cell>
          <cell r="E81">
            <v>0</v>
          </cell>
          <cell r="G81">
            <v>0</v>
          </cell>
        </row>
        <row r="82">
          <cell r="C82">
            <v>0</v>
          </cell>
          <cell r="E82">
            <v>2</v>
          </cell>
          <cell r="G82">
            <v>2</v>
          </cell>
        </row>
        <row r="83">
          <cell r="C83">
            <v>0</v>
          </cell>
          <cell r="E83">
            <v>0</v>
          </cell>
          <cell r="G83">
            <v>0</v>
          </cell>
        </row>
        <row r="84">
          <cell r="C84">
            <v>0</v>
          </cell>
          <cell r="E84">
            <v>1</v>
          </cell>
          <cell r="G84">
            <v>1</v>
          </cell>
        </row>
        <row r="85">
          <cell r="C85">
            <v>0</v>
          </cell>
          <cell r="E85">
            <v>0</v>
          </cell>
          <cell r="G85">
            <v>0</v>
          </cell>
        </row>
        <row r="86">
          <cell r="C86">
            <v>0</v>
          </cell>
          <cell r="E86">
            <v>2</v>
          </cell>
          <cell r="G86">
            <v>2</v>
          </cell>
        </row>
        <row r="87">
          <cell r="C87">
            <v>0</v>
          </cell>
          <cell r="E87">
            <v>0</v>
          </cell>
          <cell r="G87">
            <v>0</v>
          </cell>
        </row>
        <row r="88">
          <cell r="C88">
            <v>0</v>
          </cell>
          <cell r="E88">
            <v>0</v>
          </cell>
          <cell r="G88">
            <v>0</v>
          </cell>
        </row>
        <row r="89">
          <cell r="C89">
            <v>145</v>
          </cell>
          <cell r="E89">
            <v>17</v>
          </cell>
          <cell r="G89">
            <v>162</v>
          </cell>
        </row>
        <row r="90">
          <cell r="C90">
            <v>0</v>
          </cell>
          <cell r="E90">
            <v>0</v>
          </cell>
          <cell r="G90">
            <v>0</v>
          </cell>
        </row>
        <row r="91">
          <cell r="C91">
            <v>38</v>
          </cell>
          <cell r="E91">
            <v>2</v>
          </cell>
          <cell r="G91">
            <v>40</v>
          </cell>
        </row>
        <row r="92">
          <cell r="C92">
            <v>0</v>
          </cell>
          <cell r="E92">
            <v>1</v>
          </cell>
          <cell r="G92">
            <v>1</v>
          </cell>
        </row>
        <row r="93">
          <cell r="C93">
            <v>27</v>
          </cell>
          <cell r="E93">
            <v>3</v>
          </cell>
          <cell r="G93">
            <v>30</v>
          </cell>
        </row>
        <row r="94">
          <cell r="C94">
            <v>0</v>
          </cell>
          <cell r="E94">
            <v>0</v>
          </cell>
          <cell r="G94">
            <v>0</v>
          </cell>
        </row>
        <row r="95">
          <cell r="C95">
            <v>0</v>
          </cell>
          <cell r="D95"/>
          <cell r="E95">
            <v>0</v>
          </cell>
          <cell r="F95"/>
          <cell r="G95">
            <v>0</v>
          </cell>
          <cell r="H95"/>
        </row>
        <row r="96">
          <cell r="C96">
            <v>1</v>
          </cell>
          <cell r="D96"/>
          <cell r="E96">
            <v>0</v>
          </cell>
          <cell r="F96"/>
          <cell r="G96">
            <v>1</v>
          </cell>
          <cell r="H96"/>
        </row>
        <row r="97">
          <cell r="C97">
            <v>12</v>
          </cell>
          <cell r="D97"/>
          <cell r="E97">
            <v>0</v>
          </cell>
          <cell r="F97"/>
          <cell r="G97">
            <v>12</v>
          </cell>
          <cell r="H97"/>
        </row>
        <row r="98">
          <cell r="C98">
            <v>7</v>
          </cell>
          <cell r="D98"/>
          <cell r="E98"/>
          <cell r="F98"/>
          <cell r="G98">
            <v>7</v>
          </cell>
          <cell r="H98"/>
        </row>
        <row r="99">
          <cell r="C99">
            <v>6</v>
          </cell>
          <cell r="D99"/>
          <cell r="E99"/>
          <cell r="F99"/>
          <cell r="G99">
            <v>6</v>
          </cell>
          <cell r="H99"/>
        </row>
        <row r="100">
          <cell r="C100">
            <v>5</v>
          </cell>
          <cell r="D100"/>
          <cell r="E100"/>
          <cell r="F100"/>
          <cell r="G100">
            <v>5</v>
          </cell>
          <cell r="H100"/>
        </row>
        <row r="101">
          <cell r="C101">
            <v>22</v>
          </cell>
          <cell r="D101"/>
          <cell r="E101"/>
          <cell r="F101"/>
          <cell r="G101">
            <v>22</v>
          </cell>
          <cell r="H101"/>
        </row>
        <row r="102">
          <cell r="C102">
            <v>9</v>
          </cell>
          <cell r="D102"/>
          <cell r="E102"/>
          <cell r="F102"/>
          <cell r="G102">
            <v>9</v>
          </cell>
          <cell r="H102"/>
        </row>
        <row r="103">
          <cell r="C103">
            <v>9</v>
          </cell>
          <cell r="D103"/>
          <cell r="E103"/>
          <cell r="F103"/>
          <cell r="G103">
            <v>9</v>
          </cell>
          <cell r="H103"/>
        </row>
        <row r="104">
          <cell r="C104">
            <v>10</v>
          </cell>
          <cell r="D104"/>
          <cell r="E104"/>
          <cell r="F104"/>
          <cell r="G104">
            <v>10</v>
          </cell>
          <cell r="H104"/>
        </row>
        <row r="105">
          <cell r="C105">
            <v>4</v>
          </cell>
          <cell r="D105"/>
          <cell r="E105"/>
          <cell r="F105"/>
          <cell r="G105">
            <v>4</v>
          </cell>
          <cell r="H105"/>
        </row>
        <row r="106">
          <cell r="C106">
            <v>5</v>
          </cell>
          <cell r="D106"/>
          <cell r="E106"/>
          <cell r="F106"/>
          <cell r="G106">
            <v>5</v>
          </cell>
          <cell r="H106"/>
        </row>
        <row r="107">
          <cell r="C107">
            <v>1</v>
          </cell>
          <cell r="D107"/>
          <cell r="E107"/>
          <cell r="F107"/>
          <cell r="G107">
            <v>1</v>
          </cell>
          <cell r="H107"/>
        </row>
        <row r="108">
          <cell r="C108">
            <v>3</v>
          </cell>
          <cell r="D108"/>
          <cell r="E108"/>
          <cell r="F108"/>
          <cell r="G108">
            <v>3</v>
          </cell>
          <cell r="H108"/>
        </row>
        <row r="109">
          <cell r="C109">
            <v>7</v>
          </cell>
          <cell r="D109"/>
          <cell r="E109"/>
          <cell r="F109"/>
          <cell r="G109">
            <v>7</v>
          </cell>
          <cell r="H109"/>
        </row>
        <row r="110">
          <cell r="C110">
            <v>6</v>
          </cell>
          <cell r="D110"/>
          <cell r="E110"/>
          <cell r="F110"/>
          <cell r="G110">
            <v>6</v>
          </cell>
          <cell r="H110"/>
        </row>
        <row r="111">
          <cell r="C111">
            <v>8</v>
          </cell>
          <cell r="D111"/>
          <cell r="E111"/>
          <cell r="F111"/>
          <cell r="G111">
            <v>8</v>
          </cell>
          <cell r="H111"/>
        </row>
        <row r="112">
          <cell r="C112">
            <v>7</v>
          </cell>
          <cell r="D112"/>
          <cell r="E112"/>
          <cell r="F112"/>
          <cell r="G112">
            <v>7</v>
          </cell>
          <cell r="H112"/>
        </row>
        <row r="113">
          <cell r="C113">
            <v>97</v>
          </cell>
          <cell r="D113"/>
          <cell r="E113"/>
          <cell r="F113"/>
          <cell r="G113">
            <v>97</v>
          </cell>
          <cell r="H113"/>
        </row>
        <row r="114">
          <cell r="C114">
            <v>474</v>
          </cell>
          <cell r="D114"/>
          <cell r="E114"/>
          <cell r="F114"/>
          <cell r="G114">
            <v>474</v>
          </cell>
          <cell r="H114"/>
        </row>
        <row r="115">
          <cell r="C115">
            <v>6</v>
          </cell>
          <cell r="D115"/>
          <cell r="E115"/>
          <cell r="F115"/>
          <cell r="G115">
            <v>6</v>
          </cell>
          <cell r="H115"/>
        </row>
        <row r="116">
          <cell r="C116">
            <v>39</v>
          </cell>
          <cell r="D116"/>
          <cell r="E116"/>
          <cell r="F116"/>
          <cell r="G116">
            <v>39</v>
          </cell>
          <cell r="H116"/>
        </row>
        <row r="117">
          <cell r="C117">
            <v>168</v>
          </cell>
          <cell r="D117"/>
          <cell r="E117"/>
          <cell r="F117"/>
          <cell r="G117">
            <v>168</v>
          </cell>
          <cell r="H117"/>
        </row>
        <row r="118">
          <cell r="C118">
            <v>4</v>
          </cell>
          <cell r="D118"/>
          <cell r="E118"/>
          <cell r="F118"/>
          <cell r="G118">
            <v>4</v>
          </cell>
          <cell r="H118"/>
        </row>
        <row r="119">
          <cell r="C119">
            <v>1</v>
          </cell>
          <cell r="D119"/>
          <cell r="E119"/>
          <cell r="F119"/>
          <cell r="G119">
            <v>1</v>
          </cell>
          <cell r="H119"/>
        </row>
        <row r="120">
          <cell r="C120">
            <v>55</v>
          </cell>
          <cell r="D120"/>
          <cell r="E120"/>
          <cell r="F120"/>
          <cell r="G120">
            <v>55</v>
          </cell>
          <cell r="H120"/>
        </row>
        <row r="121">
          <cell r="C121"/>
          <cell r="D121"/>
          <cell r="E121"/>
          <cell r="F121"/>
          <cell r="G121"/>
          <cell r="H121"/>
        </row>
        <row r="122">
          <cell r="C122"/>
          <cell r="D122"/>
          <cell r="E122"/>
          <cell r="F122"/>
          <cell r="G122"/>
          <cell r="H122"/>
        </row>
        <row r="123">
          <cell r="C123"/>
          <cell r="D123"/>
          <cell r="E123"/>
          <cell r="F123"/>
          <cell r="G123"/>
          <cell r="H123"/>
        </row>
        <row r="124">
          <cell r="C124"/>
          <cell r="D124"/>
          <cell r="E124"/>
          <cell r="F124"/>
          <cell r="G124"/>
          <cell r="H124"/>
        </row>
        <row r="125">
          <cell r="C125">
            <v>7</v>
          </cell>
          <cell r="D125"/>
          <cell r="E125"/>
          <cell r="F125"/>
          <cell r="G125">
            <v>7</v>
          </cell>
          <cell r="H125"/>
        </row>
        <row r="126">
          <cell r="C126">
            <v>1</v>
          </cell>
          <cell r="D126"/>
          <cell r="E126"/>
          <cell r="F126"/>
          <cell r="G126">
            <v>1</v>
          </cell>
          <cell r="H126"/>
        </row>
        <row r="127">
          <cell r="C127">
            <v>6</v>
          </cell>
          <cell r="D127"/>
          <cell r="E127"/>
          <cell r="F127"/>
          <cell r="G127">
            <v>6</v>
          </cell>
          <cell r="H127"/>
        </row>
        <row r="128">
          <cell r="C128">
            <v>5</v>
          </cell>
          <cell r="D128"/>
          <cell r="E128"/>
          <cell r="F128"/>
          <cell r="G128">
            <v>5</v>
          </cell>
          <cell r="H128"/>
        </row>
        <row r="129">
          <cell r="C129">
            <v>22</v>
          </cell>
          <cell r="D129"/>
          <cell r="E129"/>
          <cell r="F129"/>
          <cell r="G129">
            <v>22</v>
          </cell>
          <cell r="H129"/>
        </row>
        <row r="130">
          <cell r="C130">
            <v>9</v>
          </cell>
          <cell r="D130"/>
          <cell r="E130"/>
          <cell r="F130"/>
          <cell r="G130">
            <v>9</v>
          </cell>
          <cell r="H130"/>
        </row>
        <row r="131">
          <cell r="C131">
            <v>5</v>
          </cell>
          <cell r="D131"/>
          <cell r="E131"/>
          <cell r="F131"/>
          <cell r="G131">
            <v>5</v>
          </cell>
          <cell r="H131"/>
        </row>
        <row r="132">
          <cell r="C132">
            <v>7</v>
          </cell>
          <cell r="D132"/>
          <cell r="E132"/>
          <cell r="F132"/>
          <cell r="G132">
            <v>7</v>
          </cell>
          <cell r="H132"/>
        </row>
        <row r="133">
          <cell r="C133">
            <v>6</v>
          </cell>
          <cell r="D133"/>
          <cell r="E133"/>
          <cell r="F133"/>
          <cell r="G133">
            <v>6</v>
          </cell>
          <cell r="H133"/>
        </row>
        <row r="134">
          <cell r="C134">
            <v>8</v>
          </cell>
          <cell r="D134"/>
          <cell r="E134"/>
          <cell r="F134"/>
          <cell r="G134">
            <v>8</v>
          </cell>
          <cell r="H134"/>
        </row>
        <row r="135">
          <cell r="C135">
            <v>7</v>
          </cell>
          <cell r="D135"/>
          <cell r="E135"/>
          <cell r="F135"/>
          <cell r="G135">
            <v>7</v>
          </cell>
          <cell r="H135"/>
        </row>
        <row r="136">
          <cell r="C136">
            <v>97</v>
          </cell>
          <cell r="D136"/>
          <cell r="E136"/>
          <cell r="F136"/>
          <cell r="G136">
            <v>97</v>
          </cell>
          <cell r="H136"/>
        </row>
        <row r="137">
          <cell r="C137">
            <v>474</v>
          </cell>
          <cell r="D137"/>
          <cell r="E137"/>
          <cell r="F137"/>
          <cell r="G137">
            <v>474</v>
          </cell>
          <cell r="H137"/>
        </row>
        <row r="138">
          <cell r="C138">
            <v>6</v>
          </cell>
          <cell r="D138"/>
          <cell r="E138"/>
          <cell r="F138"/>
          <cell r="G138">
            <v>6</v>
          </cell>
          <cell r="H138"/>
        </row>
        <row r="139">
          <cell r="C139">
            <v>39</v>
          </cell>
          <cell r="D139"/>
          <cell r="E139"/>
          <cell r="F139"/>
          <cell r="G139">
            <v>39</v>
          </cell>
          <cell r="H139"/>
        </row>
        <row r="140">
          <cell r="C140"/>
          <cell r="E140"/>
          <cell r="G140">
            <v>0</v>
          </cell>
        </row>
        <row r="141">
          <cell r="C141">
            <v>55</v>
          </cell>
          <cell r="E141"/>
          <cell r="G141">
            <v>55</v>
          </cell>
        </row>
        <row r="142">
          <cell r="C142"/>
          <cell r="E142"/>
          <cell r="G142">
            <v>0</v>
          </cell>
        </row>
        <row r="143">
          <cell r="C143"/>
          <cell r="E143"/>
          <cell r="G143">
            <v>0</v>
          </cell>
        </row>
        <row r="144">
          <cell r="C144"/>
          <cell r="E144"/>
          <cell r="G144">
            <v>0</v>
          </cell>
        </row>
        <row r="145">
          <cell r="C145"/>
          <cell r="E145"/>
          <cell r="G145">
            <v>0</v>
          </cell>
        </row>
        <row r="146">
          <cell r="C146"/>
          <cell r="E146"/>
          <cell r="G146">
            <v>0</v>
          </cell>
        </row>
        <row r="147">
          <cell r="C147"/>
          <cell r="E147"/>
          <cell r="G147">
            <v>0</v>
          </cell>
        </row>
        <row r="148">
          <cell r="C148"/>
          <cell r="E148"/>
          <cell r="G148">
            <v>0</v>
          </cell>
        </row>
        <row r="149">
          <cell r="C149"/>
          <cell r="E149"/>
          <cell r="G149">
            <v>0</v>
          </cell>
        </row>
        <row r="150">
          <cell r="C150"/>
          <cell r="E150">
            <v>0</v>
          </cell>
          <cell r="G150">
            <v>0</v>
          </cell>
        </row>
        <row r="151">
          <cell r="C151">
            <v>0</v>
          </cell>
          <cell r="E151">
            <v>0</v>
          </cell>
          <cell r="G151">
            <v>0</v>
          </cell>
        </row>
        <row r="152">
          <cell r="C152"/>
          <cell r="E152">
            <v>0</v>
          </cell>
          <cell r="G152">
            <v>0</v>
          </cell>
        </row>
        <row r="153">
          <cell r="C153"/>
          <cell r="E153">
            <v>0</v>
          </cell>
          <cell r="G153">
            <v>0</v>
          </cell>
        </row>
        <row r="154">
          <cell r="C154"/>
          <cell r="E154"/>
          <cell r="G154">
            <v>0</v>
          </cell>
        </row>
        <row r="155">
          <cell r="C155"/>
          <cell r="E155"/>
          <cell r="G155">
            <v>0</v>
          </cell>
        </row>
        <row r="156">
          <cell r="C156"/>
          <cell r="E156">
            <v>0</v>
          </cell>
          <cell r="G156">
            <v>0</v>
          </cell>
        </row>
        <row r="157">
          <cell r="C157"/>
          <cell r="E157">
            <v>0</v>
          </cell>
          <cell r="G157">
            <v>0</v>
          </cell>
        </row>
        <row r="158">
          <cell r="C158">
            <v>0</v>
          </cell>
          <cell r="E158">
            <v>0</v>
          </cell>
          <cell r="G158">
            <v>0</v>
          </cell>
        </row>
        <row r="159">
          <cell r="C159"/>
          <cell r="E159">
            <v>0</v>
          </cell>
          <cell r="G159">
            <v>0</v>
          </cell>
        </row>
        <row r="160">
          <cell r="C160"/>
          <cell r="E160">
            <v>0</v>
          </cell>
          <cell r="G160">
            <v>0</v>
          </cell>
        </row>
        <row r="161">
          <cell r="C161"/>
          <cell r="E161"/>
          <cell r="G161">
            <v>0</v>
          </cell>
        </row>
        <row r="162">
          <cell r="C162"/>
          <cell r="E162"/>
          <cell r="G162">
            <v>0</v>
          </cell>
        </row>
        <row r="163">
          <cell r="C163"/>
          <cell r="E163"/>
          <cell r="G163">
            <v>0</v>
          </cell>
        </row>
        <row r="164">
          <cell r="C164"/>
          <cell r="E164"/>
          <cell r="G164">
            <v>12</v>
          </cell>
        </row>
        <row r="165">
          <cell r="C165">
            <v>4624</v>
          </cell>
          <cell r="E165">
            <v>798</v>
          </cell>
          <cell r="G165">
            <v>5422</v>
          </cell>
        </row>
        <row r="166">
          <cell r="C166">
            <v>7337</v>
          </cell>
          <cell r="E166">
            <v>1619</v>
          </cell>
          <cell r="G166">
            <v>8956</v>
          </cell>
        </row>
        <row r="167">
          <cell r="C167"/>
          <cell r="E167"/>
          <cell r="G167"/>
        </row>
        <row r="168">
          <cell r="C168">
            <v>1058</v>
          </cell>
          <cell r="E168">
            <v>424</v>
          </cell>
          <cell r="G168">
            <v>1482</v>
          </cell>
        </row>
        <row r="169">
          <cell r="C169">
            <v>3763</v>
          </cell>
          <cell r="E169">
            <v>1210</v>
          </cell>
          <cell r="G169">
            <v>4973</v>
          </cell>
        </row>
        <row r="170">
          <cell r="C170">
            <v>102</v>
          </cell>
          <cell r="E170">
            <v>15</v>
          </cell>
          <cell r="G170">
            <v>117</v>
          </cell>
        </row>
        <row r="171">
          <cell r="C171">
            <v>102</v>
          </cell>
          <cell r="E171">
            <v>15</v>
          </cell>
          <cell r="G171">
            <v>117</v>
          </cell>
        </row>
        <row r="172">
          <cell r="C172">
            <v>102</v>
          </cell>
          <cell r="E172">
            <v>15</v>
          </cell>
          <cell r="G172">
            <v>117</v>
          </cell>
        </row>
        <row r="173">
          <cell r="C173">
            <v>831</v>
          </cell>
          <cell r="E173">
            <v>368</v>
          </cell>
          <cell r="G173">
            <v>1199</v>
          </cell>
        </row>
        <row r="174">
          <cell r="C174">
            <v>0</v>
          </cell>
          <cell r="E174">
            <v>0</v>
          </cell>
          <cell r="G174">
            <v>0</v>
          </cell>
        </row>
        <row r="175">
          <cell r="C175">
            <v>830</v>
          </cell>
          <cell r="E175">
            <v>260</v>
          </cell>
          <cell r="G175">
            <v>1090</v>
          </cell>
        </row>
        <row r="176">
          <cell r="C176">
            <v>5</v>
          </cell>
          <cell r="E176">
            <v>2</v>
          </cell>
          <cell r="G176">
            <v>7</v>
          </cell>
        </row>
        <row r="177">
          <cell r="C177">
            <v>83</v>
          </cell>
          <cell r="E177">
            <v>2</v>
          </cell>
          <cell r="G177">
            <v>85</v>
          </cell>
        </row>
        <row r="178">
          <cell r="C178">
            <v>830</v>
          </cell>
          <cell r="E178">
            <v>260</v>
          </cell>
          <cell r="G178">
            <v>1090</v>
          </cell>
        </row>
        <row r="179">
          <cell r="C179">
            <v>2</v>
          </cell>
          <cell r="E179">
            <v>0</v>
          </cell>
          <cell r="G179">
            <v>2</v>
          </cell>
        </row>
        <row r="180">
          <cell r="C180">
            <v>0</v>
          </cell>
          <cell r="E180">
            <v>0</v>
          </cell>
          <cell r="G180">
            <v>0</v>
          </cell>
        </row>
        <row r="181">
          <cell r="C181">
            <v>7</v>
          </cell>
          <cell r="E181">
            <v>1</v>
          </cell>
          <cell r="G181">
            <v>8</v>
          </cell>
        </row>
        <row r="182">
          <cell r="C182">
            <v>3</v>
          </cell>
          <cell r="E182">
            <v>7</v>
          </cell>
          <cell r="G182">
            <v>10</v>
          </cell>
        </row>
        <row r="183">
          <cell r="C183">
            <v>838</v>
          </cell>
          <cell r="E183">
            <v>264</v>
          </cell>
          <cell r="G183">
            <v>1102</v>
          </cell>
        </row>
        <row r="184">
          <cell r="C184">
            <v>5</v>
          </cell>
          <cell r="E184">
            <v>0</v>
          </cell>
          <cell r="G184">
            <v>5</v>
          </cell>
        </row>
        <row r="185">
          <cell r="C185">
            <v>1</v>
          </cell>
          <cell r="E185">
            <v>0</v>
          </cell>
          <cell r="G185">
            <v>1</v>
          </cell>
        </row>
        <row r="186">
          <cell r="C186">
            <v>10</v>
          </cell>
          <cell r="E186">
            <v>0</v>
          </cell>
          <cell r="G186">
            <v>10</v>
          </cell>
        </row>
        <row r="187">
          <cell r="C187">
            <v>3</v>
          </cell>
          <cell r="E187">
            <v>0</v>
          </cell>
          <cell r="G187">
            <v>3</v>
          </cell>
        </row>
        <row r="188">
          <cell r="C188">
            <v>2</v>
          </cell>
          <cell r="E188">
            <v>0</v>
          </cell>
          <cell r="G188">
            <v>2</v>
          </cell>
        </row>
        <row r="189">
          <cell r="C189">
            <v>7</v>
          </cell>
          <cell r="E189">
            <v>1</v>
          </cell>
          <cell r="G189">
            <v>8</v>
          </cell>
        </row>
        <row r="190">
          <cell r="C190">
            <v>0</v>
          </cell>
          <cell r="E190">
            <v>0</v>
          </cell>
          <cell r="G190">
            <v>0</v>
          </cell>
        </row>
        <row r="191">
          <cell r="C191">
            <v>0</v>
          </cell>
          <cell r="E191">
            <v>0</v>
          </cell>
          <cell r="G191">
            <v>0</v>
          </cell>
        </row>
        <row r="192">
          <cell r="C192"/>
          <cell r="E192"/>
          <cell r="G192">
            <v>0</v>
          </cell>
        </row>
        <row r="193">
          <cell r="C193"/>
          <cell r="E193"/>
          <cell r="G193">
            <v>0</v>
          </cell>
        </row>
        <row r="194">
          <cell r="C194"/>
          <cell r="E194"/>
          <cell r="G194">
            <v>0</v>
          </cell>
        </row>
        <row r="195">
          <cell r="C195"/>
          <cell r="E195"/>
          <cell r="G195">
            <v>0</v>
          </cell>
        </row>
        <row r="196">
          <cell r="C196">
            <v>9</v>
          </cell>
          <cell r="E196">
            <v>8</v>
          </cell>
          <cell r="G196">
            <v>17</v>
          </cell>
        </row>
        <row r="197">
          <cell r="C197">
            <v>9</v>
          </cell>
          <cell r="E197">
            <v>8</v>
          </cell>
          <cell r="G197">
            <v>17</v>
          </cell>
        </row>
        <row r="198">
          <cell r="C198">
            <v>9</v>
          </cell>
          <cell r="E198">
            <v>7</v>
          </cell>
          <cell r="G198">
            <v>16</v>
          </cell>
        </row>
        <row r="199">
          <cell r="C199"/>
          <cell r="E199"/>
          <cell r="G199">
            <v>0</v>
          </cell>
        </row>
        <row r="200">
          <cell r="C200"/>
          <cell r="E200">
            <v>1</v>
          </cell>
          <cell r="G200">
            <v>1</v>
          </cell>
        </row>
        <row r="201">
          <cell r="C201"/>
          <cell r="E201"/>
          <cell r="G201">
            <v>0</v>
          </cell>
        </row>
        <row r="202">
          <cell r="C202"/>
          <cell r="E202"/>
          <cell r="G202">
            <v>0</v>
          </cell>
        </row>
        <row r="203">
          <cell r="C203"/>
          <cell r="E203"/>
          <cell r="G203">
            <v>0</v>
          </cell>
        </row>
        <row r="204">
          <cell r="C204"/>
          <cell r="E204"/>
          <cell r="G204">
            <v>0</v>
          </cell>
        </row>
        <row r="205">
          <cell r="C205"/>
          <cell r="E205"/>
          <cell r="G205">
            <v>0</v>
          </cell>
        </row>
        <row r="206">
          <cell r="C206"/>
          <cell r="E206"/>
          <cell r="G206">
            <v>0</v>
          </cell>
        </row>
        <row r="207">
          <cell r="C207"/>
          <cell r="E207"/>
          <cell r="G207">
            <v>0</v>
          </cell>
        </row>
        <row r="208">
          <cell r="C208"/>
          <cell r="E208"/>
          <cell r="G208">
            <v>0</v>
          </cell>
        </row>
        <row r="209">
          <cell r="C209"/>
          <cell r="E209"/>
          <cell r="G209">
            <v>0</v>
          </cell>
        </row>
        <row r="210">
          <cell r="C210"/>
          <cell r="E210"/>
          <cell r="G210">
            <v>0</v>
          </cell>
        </row>
        <row r="211">
          <cell r="C211"/>
          <cell r="E211"/>
          <cell r="G211">
            <v>0</v>
          </cell>
        </row>
        <row r="212">
          <cell r="C212">
            <v>3259</v>
          </cell>
          <cell r="E212">
            <v>223</v>
          </cell>
          <cell r="G212">
            <v>3482</v>
          </cell>
        </row>
        <row r="213">
          <cell r="C213">
            <v>3267</v>
          </cell>
          <cell r="E213">
            <v>257</v>
          </cell>
          <cell r="G213">
            <v>3524</v>
          </cell>
        </row>
        <row r="214">
          <cell r="C214">
            <v>597</v>
          </cell>
          <cell r="E214">
            <v>41</v>
          </cell>
          <cell r="G214">
            <v>638</v>
          </cell>
        </row>
        <row r="215">
          <cell r="C215">
            <v>187</v>
          </cell>
          <cell r="E215"/>
          <cell r="G215">
            <v>187</v>
          </cell>
        </row>
        <row r="216">
          <cell r="C216">
            <v>760</v>
          </cell>
          <cell r="E216">
            <v>41</v>
          </cell>
          <cell r="G216">
            <v>801</v>
          </cell>
        </row>
        <row r="217">
          <cell r="C217">
            <v>281</v>
          </cell>
          <cell r="E217">
            <v>1</v>
          </cell>
          <cell r="G217">
            <v>282</v>
          </cell>
        </row>
        <row r="218">
          <cell r="C218">
            <v>1434</v>
          </cell>
          <cell r="E218">
            <v>162</v>
          </cell>
          <cell r="G218">
            <v>1596</v>
          </cell>
        </row>
        <row r="219">
          <cell r="C219">
            <v>8</v>
          </cell>
          <cell r="E219">
            <v>12</v>
          </cell>
          <cell r="G219">
            <v>20</v>
          </cell>
        </row>
        <row r="220">
          <cell r="C220"/>
          <cell r="E220"/>
          <cell r="G220">
            <v>0</v>
          </cell>
        </row>
        <row r="221">
          <cell r="C221"/>
          <cell r="E221"/>
          <cell r="G221">
            <v>0</v>
          </cell>
        </row>
        <row r="222">
          <cell r="C222"/>
          <cell r="E222"/>
          <cell r="G222">
            <v>0</v>
          </cell>
        </row>
        <row r="223">
          <cell r="C223"/>
          <cell r="E223"/>
          <cell r="G223">
            <v>0</v>
          </cell>
        </row>
        <row r="224">
          <cell r="C224"/>
          <cell r="E224"/>
          <cell r="G224">
            <v>0</v>
          </cell>
        </row>
        <row r="225">
          <cell r="C225"/>
          <cell r="E225"/>
          <cell r="G225">
            <v>0</v>
          </cell>
        </row>
        <row r="226">
          <cell r="C226"/>
          <cell r="E226"/>
          <cell r="G226">
            <v>0</v>
          </cell>
        </row>
        <row r="227">
          <cell r="C227"/>
          <cell r="E227"/>
          <cell r="G227">
            <v>0</v>
          </cell>
        </row>
        <row r="228">
          <cell r="C228"/>
          <cell r="E228"/>
          <cell r="G228">
            <v>0</v>
          </cell>
        </row>
        <row r="229">
          <cell r="C229">
            <v>298</v>
          </cell>
          <cell r="E229">
            <v>143</v>
          </cell>
          <cell r="G229">
            <v>441</v>
          </cell>
        </row>
        <row r="230">
          <cell r="C230">
            <v>298</v>
          </cell>
          <cell r="E230">
            <v>144</v>
          </cell>
          <cell r="G230">
            <v>442</v>
          </cell>
        </row>
        <row r="231">
          <cell r="C231">
            <v>298</v>
          </cell>
          <cell r="E231">
            <v>144</v>
          </cell>
          <cell r="G231">
            <v>442</v>
          </cell>
        </row>
        <row r="232">
          <cell r="C232"/>
          <cell r="E232"/>
          <cell r="G232">
            <v>0</v>
          </cell>
        </row>
        <row r="233">
          <cell r="C233"/>
          <cell r="E233"/>
          <cell r="G233">
            <v>0</v>
          </cell>
        </row>
        <row r="234">
          <cell r="C234"/>
          <cell r="E234"/>
          <cell r="G234">
            <v>0</v>
          </cell>
        </row>
        <row r="235">
          <cell r="C235"/>
          <cell r="E235"/>
          <cell r="G235">
            <v>0</v>
          </cell>
        </row>
        <row r="236">
          <cell r="C236">
            <v>0</v>
          </cell>
          <cell r="E236">
            <v>0</v>
          </cell>
          <cell r="G236">
            <v>0</v>
          </cell>
        </row>
        <row r="237">
          <cell r="C237"/>
          <cell r="E237"/>
          <cell r="G237">
            <v>0</v>
          </cell>
        </row>
        <row r="238">
          <cell r="C238"/>
          <cell r="E238"/>
          <cell r="G238"/>
        </row>
        <row r="239">
          <cell r="C239"/>
          <cell r="E239"/>
          <cell r="G239">
            <v>1</v>
          </cell>
        </row>
        <row r="240">
          <cell r="C240">
            <v>360</v>
          </cell>
          <cell r="E240">
            <v>205</v>
          </cell>
          <cell r="G240">
            <v>565</v>
          </cell>
        </row>
        <row r="241">
          <cell r="C241">
            <v>360</v>
          </cell>
          <cell r="E241">
            <v>206</v>
          </cell>
          <cell r="G241">
            <v>566</v>
          </cell>
        </row>
        <row r="242">
          <cell r="C242"/>
          <cell r="E242"/>
          <cell r="G242"/>
        </row>
        <row r="243">
          <cell r="C243">
            <v>62</v>
          </cell>
          <cell r="E243">
            <v>61</v>
          </cell>
          <cell r="G243">
            <v>123</v>
          </cell>
        </row>
        <row r="244">
          <cell r="C244">
            <v>62</v>
          </cell>
          <cell r="E244">
            <v>61</v>
          </cell>
          <cell r="G244">
            <v>123</v>
          </cell>
        </row>
        <row r="245">
          <cell r="C245">
            <v>18</v>
          </cell>
          <cell r="E245">
            <v>20</v>
          </cell>
          <cell r="G245">
            <v>38</v>
          </cell>
        </row>
        <row r="246">
          <cell r="C246">
            <v>18</v>
          </cell>
          <cell r="E246">
            <v>20</v>
          </cell>
          <cell r="G246">
            <v>38</v>
          </cell>
        </row>
        <row r="247">
          <cell r="C247">
            <v>22</v>
          </cell>
          <cell r="E247">
            <v>20</v>
          </cell>
          <cell r="G247">
            <v>42</v>
          </cell>
        </row>
        <row r="248">
          <cell r="C248">
            <v>3</v>
          </cell>
          <cell r="E248">
            <v>0</v>
          </cell>
          <cell r="G248">
            <v>3</v>
          </cell>
        </row>
        <row r="249">
          <cell r="C249">
            <v>1</v>
          </cell>
          <cell r="E249">
            <v>1</v>
          </cell>
          <cell r="G249">
            <v>2</v>
          </cell>
        </row>
        <row r="250">
          <cell r="C250"/>
          <cell r="E250"/>
          <cell r="G250">
            <v>0</v>
          </cell>
        </row>
        <row r="251">
          <cell r="C251"/>
          <cell r="E251"/>
          <cell r="G251">
            <v>0</v>
          </cell>
        </row>
        <row r="252">
          <cell r="C252"/>
          <cell r="E252"/>
          <cell r="G252">
            <v>0</v>
          </cell>
        </row>
        <row r="253">
          <cell r="C253"/>
          <cell r="E253"/>
          <cell r="G253">
            <v>0</v>
          </cell>
        </row>
        <row r="254">
          <cell r="C254">
            <v>298</v>
          </cell>
          <cell r="E254">
            <v>144</v>
          </cell>
          <cell r="G254">
            <v>442</v>
          </cell>
        </row>
        <row r="255">
          <cell r="C255">
            <v>298</v>
          </cell>
          <cell r="E255">
            <v>145</v>
          </cell>
          <cell r="G255">
            <v>443</v>
          </cell>
        </row>
        <row r="256">
          <cell r="C256">
            <v>298</v>
          </cell>
          <cell r="E256">
            <v>145</v>
          </cell>
          <cell r="G256">
            <v>443</v>
          </cell>
        </row>
        <row r="257">
          <cell r="C257"/>
          <cell r="E257"/>
          <cell r="G257">
            <v>0</v>
          </cell>
        </row>
        <row r="258">
          <cell r="C258"/>
          <cell r="E258"/>
          <cell r="G258">
            <v>0</v>
          </cell>
        </row>
        <row r="259">
          <cell r="C259"/>
          <cell r="E259"/>
          <cell r="G259">
            <v>0</v>
          </cell>
        </row>
        <row r="260">
          <cell r="C260"/>
          <cell r="E260"/>
          <cell r="G260">
            <v>2</v>
          </cell>
        </row>
        <row r="261">
          <cell r="C261">
            <v>339</v>
          </cell>
          <cell r="E261">
            <v>194</v>
          </cell>
          <cell r="G261">
            <v>533</v>
          </cell>
        </row>
        <row r="262">
          <cell r="C262">
            <v>583</v>
          </cell>
          <cell r="E262">
            <v>195</v>
          </cell>
          <cell r="G262">
            <v>778</v>
          </cell>
        </row>
        <row r="263">
          <cell r="C263">
            <v>36</v>
          </cell>
          <cell r="E263">
            <v>0</v>
          </cell>
          <cell r="G263">
            <v>36</v>
          </cell>
        </row>
        <row r="264">
          <cell r="C264">
            <v>51</v>
          </cell>
          <cell r="E264">
            <v>0</v>
          </cell>
          <cell r="G264">
            <v>51</v>
          </cell>
        </row>
        <row r="265">
          <cell r="C265">
            <v>15</v>
          </cell>
          <cell r="E265">
            <v>0</v>
          </cell>
          <cell r="G265">
            <v>15</v>
          </cell>
        </row>
        <row r="266">
          <cell r="C266">
            <v>1</v>
          </cell>
          <cell r="E266">
            <v>0</v>
          </cell>
          <cell r="G266">
            <v>1</v>
          </cell>
        </row>
        <row r="267">
          <cell r="C267">
            <v>1</v>
          </cell>
          <cell r="E267">
            <v>0</v>
          </cell>
          <cell r="G267">
            <v>1</v>
          </cell>
        </row>
        <row r="268">
          <cell r="C268">
            <v>2</v>
          </cell>
          <cell r="E268">
            <v>0</v>
          </cell>
          <cell r="G268">
            <v>2</v>
          </cell>
        </row>
        <row r="269">
          <cell r="C269">
            <v>0</v>
          </cell>
          <cell r="E269">
            <v>0</v>
          </cell>
          <cell r="G269">
            <v>0</v>
          </cell>
        </row>
        <row r="270">
          <cell r="C270">
            <v>0</v>
          </cell>
          <cell r="E270">
            <v>0</v>
          </cell>
          <cell r="G270">
            <v>0</v>
          </cell>
        </row>
        <row r="271">
          <cell r="C271">
            <v>5</v>
          </cell>
          <cell r="E271">
            <v>0</v>
          </cell>
          <cell r="G271">
            <v>5</v>
          </cell>
        </row>
        <row r="272">
          <cell r="C272">
            <v>0</v>
          </cell>
          <cell r="E272">
            <v>0</v>
          </cell>
          <cell r="G272">
            <v>0</v>
          </cell>
        </row>
        <row r="273">
          <cell r="C273">
            <v>1</v>
          </cell>
          <cell r="E273">
            <v>0</v>
          </cell>
          <cell r="G273">
            <v>1</v>
          </cell>
        </row>
        <row r="274">
          <cell r="C274">
            <v>6</v>
          </cell>
          <cell r="E274">
            <v>0</v>
          </cell>
          <cell r="G274">
            <v>6</v>
          </cell>
        </row>
        <row r="275">
          <cell r="C275">
            <v>15</v>
          </cell>
          <cell r="E275">
            <v>0</v>
          </cell>
          <cell r="G275">
            <v>15</v>
          </cell>
        </row>
        <row r="276">
          <cell r="C276">
            <v>51</v>
          </cell>
          <cell r="E276">
            <v>0</v>
          </cell>
          <cell r="G276">
            <v>51</v>
          </cell>
        </row>
        <row r="277">
          <cell r="C277">
            <v>36</v>
          </cell>
          <cell r="E277">
            <v>2</v>
          </cell>
          <cell r="G277">
            <v>38</v>
          </cell>
        </row>
        <row r="278">
          <cell r="C278">
            <v>24</v>
          </cell>
          <cell r="E278">
            <v>9</v>
          </cell>
          <cell r="G278">
            <v>33</v>
          </cell>
        </row>
        <row r="279">
          <cell r="C279">
            <v>0</v>
          </cell>
          <cell r="E279">
            <v>0</v>
          </cell>
          <cell r="G279">
            <v>0</v>
          </cell>
        </row>
        <row r="280">
          <cell r="C280">
            <v>12</v>
          </cell>
          <cell r="E280">
            <v>0</v>
          </cell>
          <cell r="G280">
            <v>12</v>
          </cell>
        </row>
        <row r="281">
          <cell r="C281">
            <v>95</v>
          </cell>
          <cell r="E281">
            <v>0</v>
          </cell>
          <cell r="G281">
            <v>95</v>
          </cell>
        </row>
        <row r="282">
          <cell r="C282">
            <v>83</v>
          </cell>
          <cell r="E282">
            <v>1</v>
          </cell>
          <cell r="G282">
            <v>84</v>
          </cell>
        </row>
        <row r="283">
          <cell r="C283">
            <v>3</v>
          </cell>
          <cell r="E283">
            <v>0</v>
          </cell>
          <cell r="G283">
            <v>3</v>
          </cell>
        </row>
        <row r="284">
          <cell r="C284">
            <v>3</v>
          </cell>
          <cell r="E284">
            <v>0</v>
          </cell>
          <cell r="G284">
            <v>3</v>
          </cell>
        </row>
        <row r="285">
          <cell r="C285">
            <v>0</v>
          </cell>
          <cell r="E285">
            <v>0</v>
          </cell>
          <cell r="G285">
            <v>0</v>
          </cell>
        </row>
        <row r="286">
          <cell r="C286">
            <v>0</v>
          </cell>
          <cell r="E286">
            <v>1</v>
          </cell>
          <cell r="G286">
            <v>1</v>
          </cell>
        </row>
        <row r="287">
          <cell r="C287">
            <v>0</v>
          </cell>
          <cell r="E287">
            <v>0</v>
          </cell>
          <cell r="G287">
            <v>0</v>
          </cell>
        </row>
        <row r="288">
          <cell r="C288">
            <v>3</v>
          </cell>
          <cell r="E288">
            <v>0</v>
          </cell>
          <cell r="G288">
            <v>3</v>
          </cell>
        </row>
        <row r="289">
          <cell r="C289">
            <v>3</v>
          </cell>
          <cell r="E289">
            <v>0</v>
          </cell>
          <cell r="G289">
            <v>3</v>
          </cell>
        </row>
        <row r="290">
          <cell r="C290">
            <v>0</v>
          </cell>
          <cell r="E290">
            <v>0</v>
          </cell>
          <cell r="G290">
            <v>0</v>
          </cell>
        </row>
        <row r="291">
          <cell r="C291">
            <v>0</v>
          </cell>
          <cell r="E291">
            <v>0</v>
          </cell>
          <cell r="G291">
            <v>0</v>
          </cell>
        </row>
        <row r="292">
          <cell r="C292">
            <v>31</v>
          </cell>
          <cell r="E292">
            <v>1</v>
          </cell>
          <cell r="G292">
            <v>32</v>
          </cell>
        </row>
        <row r="293">
          <cell r="C293">
            <v>31</v>
          </cell>
          <cell r="E293">
            <v>0</v>
          </cell>
          <cell r="G293">
            <v>31</v>
          </cell>
        </row>
        <row r="294">
          <cell r="C294">
            <v>1</v>
          </cell>
          <cell r="E294">
            <v>0</v>
          </cell>
          <cell r="G294">
            <v>1</v>
          </cell>
        </row>
        <row r="295">
          <cell r="C295">
            <v>1</v>
          </cell>
          <cell r="E295">
            <v>0</v>
          </cell>
          <cell r="G295">
            <v>1</v>
          </cell>
        </row>
        <row r="296">
          <cell r="C296">
            <v>0</v>
          </cell>
          <cell r="E296">
            <v>0</v>
          </cell>
          <cell r="G296">
            <v>0</v>
          </cell>
        </row>
        <row r="297">
          <cell r="C297">
            <v>0</v>
          </cell>
          <cell r="E297">
            <v>0</v>
          </cell>
          <cell r="G297">
            <v>0</v>
          </cell>
        </row>
        <row r="298">
          <cell r="C298">
            <v>0</v>
          </cell>
          <cell r="E298">
            <v>0</v>
          </cell>
          <cell r="G298">
            <v>0</v>
          </cell>
        </row>
        <row r="299">
          <cell r="C299">
            <v>0</v>
          </cell>
          <cell r="E299">
            <v>0</v>
          </cell>
          <cell r="G299">
            <v>0</v>
          </cell>
        </row>
        <row r="300">
          <cell r="C300">
            <v>0</v>
          </cell>
          <cell r="E300">
            <v>0</v>
          </cell>
          <cell r="G300">
            <v>0</v>
          </cell>
        </row>
        <row r="301">
          <cell r="C301">
            <v>0</v>
          </cell>
          <cell r="E301">
            <v>29</v>
          </cell>
          <cell r="G301">
            <v>29</v>
          </cell>
        </row>
        <row r="302">
          <cell r="C302">
            <v>0</v>
          </cell>
          <cell r="E302">
            <v>19</v>
          </cell>
          <cell r="G302">
            <v>19</v>
          </cell>
        </row>
        <row r="303">
          <cell r="C303">
            <v>0</v>
          </cell>
          <cell r="E303">
            <v>1</v>
          </cell>
          <cell r="G303">
            <v>1</v>
          </cell>
        </row>
        <row r="304">
          <cell r="C304">
            <v>0</v>
          </cell>
          <cell r="E304">
            <v>0</v>
          </cell>
          <cell r="G304">
            <v>0</v>
          </cell>
        </row>
        <row r="305">
          <cell r="C305">
            <v>0</v>
          </cell>
          <cell r="E305">
            <v>0</v>
          </cell>
          <cell r="G305">
            <v>0</v>
          </cell>
        </row>
        <row r="306">
          <cell r="C306">
            <v>0</v>
          </cell>
          <cell r="E306">
            <v>0</v>
          </cell>
          <cell r="G306">
            <v>0</v>
          </cell>
        </row>
        <row r="307">
          <cell r="C307">
            <v>0</v>
          </cell>
          <cell r="E307">
            <v>1</v>
          </cell>
          <cell r="G307">
            <v>1</v>
          </cell>
        </row>
        <row r="308">
          <cell r="C308">
            <v>6</v>
          </cell>
          <cell r="E308">
            <v>8</v>
          </cell>
          <cell r="G308">
            <v>14</v>
          </cell>
        </row>
        <row r="309">
          <cell r="C309">
            <v>1</v>
          </cell>
          <cell r="E309">
            <v>1</v>
          </cell>
          <cell r="G309">
            <v>2</v>
          </cell>
        </row>
        <row r="310">
          <cell r="C310">
            <v>1</v>
          </cell>
          <cell r="E310">
            <v>1</v>
          </cell>
          <cell r="G310">
            <v>2</v>
          </cell>
        </row>
        <row r="311">
          <cell r="C311">
            <v>4</v>
          </cell>
          <cell r="E311">
            <v>1</v>
          </cell>
          <cell r="G311">
            <v>5</v>
          </cell>
        </row>
        <row r="312">
          <cell r="C312">
            <v>0</v>
          </cell>
          <cell r="E312">
            <v>0</v>
          </cell>
          <cell r="G312">
            <v>0</v>
          </cell>
        </row>
        <row r="313">
          <cell r="C313">
            <v>0</v>
          </cell>
          <cell r="E313">
            <v>7</v>
          </cell>
          <cell r="G313">
            <v>7</v>
          </cell>
        </row>
        <row r="314">
          <cell r="C314">
            <v>0</v>
          </cell>
          <cell r="E314">
            <v>1</v>
          </cell>
          <cell r="G314">
            <v>1</v>
          </cell>
        </row>
        <row r="315">
          <cell r="C315">
            <v>0</v>
          </cell>
          <cell r="E315">
            <v>15</v>
          </cell>
          <cell r="G315">
            <v>15</v>
          </cell>
        </row>
        <row r="316">
          <cell r="C316">
            <v>5</v>
          </cell>
          <cell r="E316">
            <v>2</v>
          </cell>
          <cell r="G316">
            <v>7</v>
          </cell>
        </row>
        <row r="317">
          <cell r="C317">
            <v>0</v>
          </cell>
          <cell r="E317">
            <v>4</v>
          </cell>
          <cell r="G317">
            <v>4</v>
          </cell>
        </row>
        <row r="318">
          <cell r="C318">
            <v>0</v>
          </cell>
          <cell r="E318">
            <v>46</v>
          </cell>
          <cell r="G318">
            <v>46</v>
          </cell>
        </row>
        <row r="319">
          <cell r="C319">
            <v>0</v>
          </cell>
          <cell r="E319">
            <v>1</v>
          </cell>
          <cell r="G319">
            <v>1</v>
          </cell>
        </row>
        <row r="320">
          <cell r="C320">
            <v>51</v>
          </cell>
          <cell r="E320">
            <v>28</v>
          </cell>
          <cell r="G320">
            <v>79</v>
          </cell>
        </row>
        <row r="321">
          <cell r="C321">
            <v>0</v>
          </cell>
          <cell r="E321">
            <v>0</v>
          </cell>
          <cell r="G321">
            <v>0</v>
          </cell>
        </row>
        <row r="322">
          <cell r="C322">
            <v>0</v>
          </cell>
          <cell r="E322">
            <v>0</v>
          </cell>
          <cell r="G322">
            <v>0</v>
          </cell>
        </row>
        <row r="323">
          <cell r="C323">
            <v>0</v>
          </cell>
          <cell r="E323">
            <v>11</v>
          </cell>
          <cell r="G323">
            <v>11</v>
          </cell>
        </row>
        <row r="324">
          <cell r="C324">
            <v>0</v>
          </cell>
          <cell r="E324">
            <v>0</v>
          </cell>
          <cell r="G324">
            <v>0</v>
          </cell>
        </row>
        <row r="325">
          <cell r="C325">
            <v>5</v>
          </cell>
          <cell r="E325">
            <v>3</v>
          </cell>
          <cell r="G325">
            <v>8</v>
          </cell>
        </row>
        <row r="326">
          <cell r="C326">
            <v>0</v>
          </cell>
          <cell r="E326">
            <v>0</v>
          </cell>
          <cell r="G326">
            <v>0</v>
          </cell>
        </row>
        <row r="327">
          <cell r="C327">
            <v>0</v>
          </cell>
          <cell r="E327">
            <v>1</v>
          </cell>
          <cell r="G327">
            <v>1</v>
          </cell>
        </row>
        <row r="328">
          <cell r="C328"/>
          <cell r="E328">
            <v>1</v>
          </cell>
          <cell r="G328">
            <v>1</v>
          </cell>
        </row>
        <row r="329">
          <cell r="C329"/>
          <cell r="E329"/>
          <cell r="G329">
            <v>0</v>
          </cell>
        </row>
        <row r="330">
          <cell r="C330"/>
          <cell r="E330"/>
          <cell r="G330">
            <v>0</v>
          </cell>
        </row>
        <row r="331">
          <cell r="C331"/>
          <cell r="E331"/>
          <cell r="G331">
            <v>0</v>
          </cell>
        </row>
        <row r="332">
          <cell r="C332"/>
          <cell r="E332"/>
          <cell r="G332">
            <v>0</v>
          </cell>
        </row>
        <row r="333">
          <cell r="C333"/>
          <cell r="E333"/>
          <cell r="G333">
            <v>0</v>
          </cell>
        </row>
        <row r="334">
          <cell r="C334"/>
          <cell r="E334"/>
          <cell r="G334">
            <v>0</v>
          </cell>
        </row>
        <row r="335">
          <cell r="C335"/>
          <cell r="E335"/>
          <cell r="G335">
            <v>0</v>
          </cell>
        </row>
        <row r="336">
          <cell r="C336"/>
          <cell r="E336"/>
          <cell r="G336">
            <v>0</v>
          </cell>
        </row>
        <row r="337">
          <cell r="C337"/>
          <cell r="E337"/>
          <cell r="G337">
            <v>0</v>
          </cell>
        </row>
        <row r="338">
          <cell r="C338"/>
          <cell r="E338"/>
          <cell r="G338">
            <v>0</v>
          </cell>
        </row>
        <row r="339">
          <cell r="C339"/>
          <cell r="E339"/>
          <cell r="G339">
            <v>0</v>
          </cell>
        </row>
        <row r="340">
          <cell r="C340"/>
          <cell r="E340"/>
        </row>
        <row r="341">
          <cell r="C341"/>
          <cell r="E341"/>
          <cell r="G341">
            <v>0</v>
          </cell>
        </row>
        <row r="342">
          <cell r="C342"/>
          <cell r="E342"/>
          <cell r="G342">
            <v>0</v>
          </cell>
        </row>
        <row r="343">
          <cell r="C343"/>
          <cell r="E343"/>
          <cell r="G343">
            <v>0</v>
          </cell>
        </row>
        <row r="344">
          <cell r="C344"/>
          <cell r="E344"/>
          <cell r="G344">
            <v>0</v>
          </cell>
        </row>
        <row r="345">
          <cell r="C345"/>
          <cell r="E345"/>
          <cell r="G345">
            <v>0</v>
          </cell>
        </row>
        <row r="346">
          <cell r="C346"/>
          <cell r="E346"/>
          <cell r="G346">
            <v>0</v>
          </cell>
        </row>
        <row r="347">
          <cell r="C347"/>
          <cell r="E347"/>
          <cell r="G347">
            <v>0</v>
          </cell>
        </row>
        <row r="348">
          <cell r="C348"/>
          <cell r="E348"/>
          <cell r="G348">
            <v>0</v>
          </cell>
        </row>
        <row r="349">
          <cell r="C349"/>
          <cell r="E349"/>
          <cell r="G349">
            <v>0</v>
          </cell>
        </row>
        <row r="350">
          <cell r="C350"/>
          <cell r="E350"/>
          <cell r="G350">
            <v>1</v>
          </cell>
        </row>
        <row r="351">
          <cell r="C351">
            <v>223</v>
          </cell>
          <cell r="E351">
            <v>42</v>
          </cell>
          <cell r="G351">
            <v>265</v>
          </cell>
        </row>
        <row r="352">
          <cell r="C352">
            <v>486</v>
          </cell>
          <cell r="E352">
            <v>42</v>
          </cell>
          <cell r="G352">
            <v>528</v>
          </cell>
        </row>
        <row r="353">
          <cell r="C353">
            <v>0</v>
          </cell>
          <cell r="E353">
            <v>23</v>
          </cell>
          <cell r="G353">
            <v>23</v>
          </cell>
        </row>
        <row r="354">
          <cell r="C354">
            <v>0</v>
          </cell>
          <cell r="E354">
            <v>0</v>
          </cell>
          <cell r="G354">
            <v>0</v>
          </cell>
        </row>
        <row r="355">
          <cell r="C355">
            <v>0</v>
          </cell>
          <cell r="E355">
            <v>7</v>
          </cell>
          <cell r="G355">
            <v>7</v>
          </cell>
        </row>
        <row r="356">
          <cell r="C356">
            <v>0</v>
          </cell>
          <cell r="E356">
            <v>0</v>
          </cell>
          <cell r="G356">
            <v>0</v>
          </cell>
        </row>
        <row r="357">
          <cell r="C357">
            <v>0</v>
          </cell>
          <cell r="E357">
            <v>11</v>
          </cell>
          <cell r="G357">
            <v>11</v>
          </cell>
        </row>
        <row r="358">
          <cell r="C358">
            <v>0</v>
          </cell>
          <cell r="E358">
            <v>0</v>
          </cell>
          <cell r="G358">
            <v>0</v>
          </cell>
        </row>
        <row r="359">
          <cell r="C359">
            <v>0</v>
          </cell>
          <cell r="E359">
            <v>0</v>
          </cell>
          <cell r="G359">
            <v>0</v>
          </cell>
        </row>
        <row r="360">
          <cell r="C360">
            <v>0</v>
          </cell>
          <cell r="E360">
            <v>1</v>
          </cell>
          <cell r="G360">
            <v>1</v>
          </cell>
        </row>
        <row r="361">
          <cell r="C361">
            <v>0</v>
          </cell>
          <cell r="E361">
            <v>0</v>
          </cell>
          <cell r="G361">
            <v>0</v>
          </cell>
        </row>
        <row r="362">
          <cell r="C362">
            <v>0</v>
          </cell>
          <cell r="E362">
            <v>0</v>
          </cell>
          <cell r="G362">
            <v>0</v>
          </cell>
        </row>
        <row r="363">
          <cell r="C363">
            <v>0</v>
          </cell>
          <cell r="E363">
            <v>0</v>
          </cell>
          <cell r="G363">
            <v>0</v>
          </cell>
        </row>
        <row r="364">
          <cell r="C364">
            <v>0</v>
          </cell>
          <cell r="E364">
            <v>0</v>
          </cell>
          <cell r="G364">
            <v>0</v>
          </cell>
        </row>
        <row r="365">
          <cell r="C365">
            <v>0</v>
          </cell>
          <cell r="E365">
            <v>0</v>
          </cell>
          <cell r="G365">
            <v>0</v>
          </cell>
        </row>
        <row r="366">
          <cell r="C366">
            <v>3</v>
          </cell>
          <cell r="E366">
            <v>0</v>
          </cell>
          <cell r="G366">
            <v>3</v>
          </cell>
        </row>
        <row r="367">
          <cell r="C367">
            <v>3</v>
          </cell>
          <cell r="E367">
            <v>0</v>
          </cell>
          <cell r="G367">
            <v>3</v>
          </cell>
        </row>
        <row r="368">
          <cell r="C368">
            <v>0</v>
          </cell>
          <cell r="E368">
            <v>0</v>
          </cell>
          <cell r="G368">
            <v>0</v>
          </cell>
        </row>
        <row r="369">
          <cell r="C369">
            <v>0</v>
          </cell>
          <cell r="E369">
            <v>0</v>
          </cell>
          <cell r="G369">
            <v>0</v>
          </cell>
        </row>
        <row r="370">
          <cell r="C370">
            <v>0</v>
          </cell>
          <cell r="E370">
            <v>0</v>
          </cell>
          <cell r="G370">
            <v>0</v>
          </cell>
        </row>
        <row r="371">
          <cell r="C371">
            <v>0</v>
          </cell>
          <cell r="E371">
            <v>0</v>
          </cell>
          <cell r="G371">
            <v>0</v>
          </cell>
        </row>
        <row r="372">
          <cell r="C372">
            <v>0</v>
          </cell>
          <cell r="E372">
            <v>0</v>
          </cell>
          <cell r="G372">
            <v>0</v>
          </cell>
        </row>
        <row r="373">
          <cell r="C373">
            <v>0</v>
          </cell>
          <cell r="E373">
            <v>0</v>
          </cell>
          <cell r="G373">
            <v>0</v>
          </cell>
        </row>
        <row r="374">
          <cell r="C374">
            <v>34</v>
          </cell>
          <cell r="E374">
            <v>0</v>
          </cell>
          <cell r="G374">
            <v>34</v>
          </cell>
        </row>
        <row r="375">
          <cell r="C375">
            <v>34</v>
          </cell>
          <cell r="E375">
            <v>0</v>
          </cell>
          <cell r="G375">
            <v>34</v>
          </cell>
        </row>
        <row r="376">
          <cell r="C376">
            <v>34</v>
          </cell>
          <cell r="E376">
            <v>0</v>
          </cell>
          <cell r="G376">
            <v>34</v>
          </cell>
        </row>
        <row r="377">
          <cell r="C377">
            <v>13</v>
          </cell>
          <cell r="E377">
            <v>0</v>
          </cell>
          <cell r="G377">
            <v>13</v>
          </cell>
        </row>
        <row r="378">
          <cell r="C378">
            <v>13</v>
          </cell>
          <cell r="E378">
            <v>0</v>
          </cell>
          <cell r="G378">
            <v>13</v>
          </cell>
        </row>
        <row r="379">
          <cell r="C379">
            <v>1</v>
          </cell>
          <cell r="E379">
            <v>0</v>
          </cell>
          <cell r="G379">
            <v>1</v>
          </cell>
        </row>
        <row r="380">
          <cell r="C380">
            <v>1</v>
          </cell>
          <cell r="E380">
            <v>0</v>
          </cell>
          <cell r="G380">
            <v>1</v>
          </cell>
        </row>
        <row r="381">
          <cell r="C381">
            <v>0</v>
          </cell>
          <cell r="E381">
            <v>0</v>
          </cell>
          <cell r="G381">
            <v>0</v>
          </cell>
        </row>
        <row r="382">
          <cell r="C382">
            <v>0</v>
          </cell>
          <cell r="E382">
            <v>0</v>
          </cell>
          <cell r="G382">
            <v>0</v>
          </cell>
        </row>
        <row r="383">
          <cell r="C383">
            <v>0</v>
          </cell>
          <cell r="E383">
            <v>0</v>
          </cell>
          <cell r="G383">
            <v>0</v>
          </cell>
        </row>
        <row r="384">
          <cell r="C384">
            <v>0</v>
          </cell>
          <cell r="E384">
            <v>0</v>
          </cell>
          <cell r="G384">
            <v>0</v>
          </cell>
        </row>
        <row r="385">
          <cell r="C385">
            <v>0</v>
          </cell>
          <cell r="E385">
            <v>0</v>
          </cell>
          <cell r="G385">
            <v>0</v>
          </cell>
        </row>
        <row r="386">
          <cell r="C386">
            <v>0</v>
          </cell>
          <cell r="E386">
            <v>0</v>
          </cell>
          <cell r="G386">
            <v>0</v>
          </cell>
        </row>
        <row r="387">
          <cell r="C387">
            <v>0</v>
          </cell>
          <cell r="E387">
            <v>0</v>
          </cell>
          <cell r="G387">
            <v>0</v>
          </cell>
        </row>
        <row r="388">
          <cell r="C388">
            <v>0</v>
          </cell>
          <cell r="E388">
            <v>0</v>
          </cell>
          <cell r="G388">
            <v>0</v>
          </cell>
        </row>
        <row r="389">
          <cell r="C389">
            <v>0</v>
          </cell>
          <cell r="E389">
            <v>0</v>
          </cell>
          <cell r="G389">
            <v>0</v>
          </cell>
        </row>
        <row r="390">
          <cell r="C390">
            <v>0</v>
          </cell>
          <cell r="E390">
            <v>0</v>
          </cell>
          <cell r="G390">
            <v>0</v>
          </cell>
        </row>
        <row r="391">
          <cell r="C391">
            <v>0</v>
          </cell>
          <cell r="E391">
            <v>0</v>
          </cell>
          <cell r="G391">
            <v>0</v>
          </cell>
        </row>
        <row r="392">
          <cell r="C392">
            <v>0</v>
          </cell>
          <cell r="E392">
            <v>0</v>
          </cell>
          <cell r="G392">
            <v>0</v>
          </cell>
        </row>
        <row r="393">
          <cell r="C393">
            <v>0</v>
          </cell>
          <cell r="E393">
            <v>0</v>
          </cell>
          <cell r="G393">
            <v>0</v>
          </cell>
        </row>
        <row r="394">
          <cell r="C394">
            <v>0</v>
          </cell>
          <cell r="E394">
            <v>0</v>
          </cell>
          <cell r="G394">
            <v>0</v>
          </cell>
        </row>
        <row r="395">
          <cell r="C395">
            <v>0</v>
          </cell>
          <cell r="E395">
            <v>0</v>
          </cell>
          <cell r="G395">
            <v>0</v>
          </cell>
        </row>
        <row r="396">
          <cell r="C396">
            <v>14</v>
          </cell>
          <cell r="E396">
            <v>0</v>
          </cell>
          <cell r="G396">
            <v>14</v>
          </cell>
        </row>
        <row r="397">
          <cell r="C397">
            <v>14</v>
          </cell>
          <cell r="E397">
            <v>0</v>
          </cell>
          <cell r="G397">
            <v>14</v>
          </cell>
        </row>
        <row r="398">
          <cell r="C398">
            <v>0</v>
          </cell>
          <cell r="E398">
            <v>0</v>
          </cell>
          <cell r="G398">
            <v>0</v>
          </cell>
        </row>
        <row r="399">
          <cell r="C399">
            <v>0</v>
          </cell>
          <cell r="E399">
            <v>0</v>
          </cell>
          <cell r="G399">
            <v>0</v>
          </cell>
        </row>
        <row r="400">
          <cell r="C400">
            <v>5</v>
          </cell>
          <cell r="E400">
            <v>0</v>
          </cell>
          <cell r="G400">
            <v>5</v>
          </cell>
        </row>
        <row r="401">
          <cell r="C401">
            <v>5</v>
          </cell>
          <cell r="E401">
            <v>0</v>
          </cell>
          <cell r="G401">
            <v>5</v>
          </cell>
        </row>
        <row r="402">
          <cell r="C402">
            <v>1</v>
          </cell>
          <cell r="E402">
            <v>0</v>
          </cell>
          <cell r="G402">
            <v>1</v>
          </cell>
        </row>
        <row r="403">
          <cell r="C403">
            <v>1</v>
          </cell>
          <cell r="E403">
            <v>0</v>
          </cell>
          <cell r="G403">
            <v>1</v>
          </cell>
        </row>
        <row r="404">
          <cell r="C404">
            <v>39</v>
          </cell>
          <cell r="E404">
            <v>0</v>
          </cell>
          <cell r="G404">
            <v>39</v>
          </cell>
        </row>
        <row r="405">
          <cell r="C405">
            <v>39</v>
          </cell>
          <cell r="E405">
            <v>0</v>
          </cell>
          <cell r="G405">
            <v>39</v>
          </cell>
        </row>
        <row r="406">
          <cell r="C406">
            <v>0</v>
          </cell>
          <cell r="E406">
            <v>0</v>
          </cell>
          <cell r="G406">
            <v>0</v>
          </cell>
        </row>
        <row r="407">
          <cell r="C407">
            <v>0</v>
          </cell>
          <cell r="E407">
            <v>0</v>
          </cell>
          <cell r="G407">
            <v>0</v>
          </cell>
        </row>
        <row r="408">
          <cell r="C408">
            <v>0</v>
          </cell>
          <cell r="E408">
            <v>0</v>
          </cell>
          <cell r="G408">
            <v>0</v>
          </cell>
        </row>
        <row r="409">
          <cell r="C409">
            <v>0</v>
          </cell>
          <cell r="E409">
            <v>0</v>
          </cell>
          <cell r="G409">
            <v>0</v>
          </cell>
        </row>
        <row r="410">
          <cell r="C410">
            <v>0</v>
          </cell>
          <cell r="E410">
            <v>0</v>
          </cell>
          <cell r="G410">
            <v>0</v>
          </cell>
        </row>
        <row r="411">
          <cell r="C411">
            <v>0</v>
          </cell>
          <cell r="E411">
            <v>0</v>
          </cell>
          <cell r="G411">
            <v>0</v>
          </cell>
        </row>
        <row r="412">
          <cell r="C412">
            <v>0</v>
          </cell>
          <cell r="E412">
            <v>0</v>
          </cell>
          <cell r="G412">
            <v>0</v>
          </cell>
        </row>
        <row r="413">
          <cell r="C413">
            <v>0</v>
          </cell>
          <cell r="E413">
            <v>0</v>
          </cell>
          <cell r="G413">
            <v>0</v>
          </cell>
        </row>
        <row r="414">
          <cell r="C414">
            <v>0</v>
          </cell>
          <cell r="E414">
            <v>0</v>
          </cell>
          <cell r="G414">
            <v>0</v>
          </cell>
        </row>
        <row r="415">
          <cell r="C415">
            <v>0</v>
          </cell>
          <cell r="E415">
            <v>0</v>
          </cell>
          <cell r="G415">
            <v>0</v>
          </cell>
        </row>
        <row r="416">
          <cell r="C416">
            <v>0</v>
          </cell>
          <cell r="E416">
            <v>0</v>
          </cell>
          <cell r="G416">
            <v>0</v>
          </cell>
        </row>
        <row r="417">
          <cell r="C417">
            <v>0</v>
          </cell>
          <cell r="E417">
            <v>0</v>
          </cell>
          <cell r="G417">
            <v>0</v>
          </cell>
        </row>
        <row r="418">
          <cell r="C418">
            <v>0</v>
          </cell>
          <cell r="E418">
            <v>0</v>
          </cell>
          <cell r="G418">
            <v>0</v>
          </cell>
        </row>
        <row r="419">
          <cell r="C419">
            <v>0</v>
          </cell>
          <cell r="E419">
            <v>0</v>
          </cell>
          <cell r="G419">
            <v>0</v>
          </cell>
        </row>
        <row r="420">
          <cell r="C420">
            <v>6</v>
          </cell>
          <cell r="E420">
            <v>0</v>
          </cell>
          <cell r="G420">
            <v>6</v>
          </cell>
        </row>
        <row r="421">
          <cell r="C421">
            <v>6</v>
          </cell>
          <cell r="E421">
            <v>0</v>
          </cell>
          <cell r="G421">
            <v>6</v>
          </cell>
        </row>
        <row r="422">
          <cell r="C422">
            <v>2</v>
          </cell>
          <cell r="E422">
            <v>0</v>
          </cell>
          <cell r="G422">
            <v>2</v>
          </cell>
        </row>
        <row r="423">
          <cell r="C423">
            <v>2</v>
          </cell>
          <cell r="E423">
            <v>0</v>
          </cell>
          <cell r="G423">
            <v>2</v>
          </cell>
        </row>
        <row r="424">
          <cell r="C424">
            <v>39</v>
          </cell>
          <cell r="E424">
            <v>0</v>
          </cell>
          <cell r="G424">
            <v>39</v>
          </cell>
        </row>
        <row r="425">
          <cell r="C425">
            <v>39</v>
          </cell>
          <cell r="E425">
            <v>0</v>
          </cell>
          <cell r="G425">
            <v>39</v>
          </cell>
        </row>
        <row r="426">
          <cell r="C426">
            <v>8</v>
          </cell>
          <cell r="E426">
            <v>0</v>
          </cell>
          <cell r="G426">
            <v>8</v>
          </cell>
        </row>
        <row r="427">
          <cell r="C427">
            <v>8</v>
          </cell>
          <cell r="E427">
            <v>0</v>
          </cell>
          <cell r="G427">
            <v>8</v>
          </cell>
        </row>
        <row r="428">
          <cell r="C428">
            <v>0</v>
          </cell>
          <cell r="E428">
            <v>0</v>
          </cell>
          <cell r="G428">
            <v>0</v>
          </cell>
        </row>
        <row r="429">
          <cell r="C429">
            <v>0</v>
          </cell>
          <cell r="E429">
            <v>0</v>
          </cell>
          <cell r="G429">
            <v>0</v>
          </cell>
        </row>
        <row r="430">
          <cell r="C430">
            <v>9</v>
          </cell>
          <cell r="E430">
            <v>0</v>
          </cell>
          <cell r="G430">
            <v>9</v>
          </cell>
        </row>
        <row r="431">
          <cell r="C431">
            <v>9</v>
          </cell>
          <cell r="E431">
            <v>0</v>
          </cell>
          <cell r="G431">
            <v>9</v>
          </cell>
        </row>
        <row r="432">
          <cell r="C432">
            <v>6</v>
          </cell>
          <cell r="E432">
            <v>0</v>
          </cell>
          <cell r="G432">
            <v>6</v>
          </cell>
        </row>
        <row r="433">
          <cell r="C433">
            <v>7</v>
          </cell>
          <cell r="E433">
            <v>0</v>
          </cell>
          <cell r="G433">
            <v>7</v>
          </cell>
        </row>
        <row r="434">
          <cell r="C434">
            <v>40</v>
          </cell>
          <cell r="E434">
            <v>0</v>
          </cell>
          <cell r="G434">
            <v>40</v>
          </cell>
        </row>
        <row r="435">
          <cell r="C435">
            <v>39</v>
          </cell>
          <cell r="E435">
            <v>0</v>
          </cell>
          <cell r="G435">
            <v>39</v>
          </cell>
        </row>
        <row r="436">
          <cell r="C436">
            <v>0</v>
          </cell>
          <cell r="E436">
            <v>0</v>
          </cell>
          <cell r="G436">
            <v>0</v>
          </cell>
        </row>
        <row r="437">
          <cell r="C437">
            <v>0</v>
          </cell>
          <cell r="E437">
            <v>0</v>
          </cell>
          <cell r="G437">
            <v>0</v>
          </cell>
        </row>
        <row r="438">
          <cell r="C438">
            <v>0</v>
          </cell>
          <cell r="E438">
            <v>0</v>
          </cell>
          <cell r="G438">
            <v>0</v>
          </cell>
        </row>
        <row r="439">
          <cell r="C439">
            <v>0</v>
          </cell>
          <cell r="E439">
            <v>0</v>
          </cell>
          <cell r="G439">
            <v>0</v>
          </cell>
        </row>
        <row r="440">
          <cell r="C440">
            <v>0</v>
          </cell>
          <cell r="E440">
            <v>0</v>
          </cell>
          <cell r="G440">
            <v>0</v>
          </cell>
        </row>
        <row r="441">
          <cell r="C441">
            <v>0</v>
          </cell>
          <cell r="E441">
            <v>0</v>
          </cell>
          <cell r="G441">
            <v>0</v>
          </cell>
        </row>
        <row r="442">
          <cell r="C442">
            <v>0</v>
          </cell>
          <cell r="E442">
            <v>0</v>
          </cell>
          <cell r="G442">
            <v>0</v>
          </cell>
        </row>
        <row r="443">
          <cell r="C443">
            <v>0</v>
          </cell>
          <cell r="E443">
            <v>0</v>
          </cell>
          <cell r="G443">
            <v>0</v>
          </cell>
        </row>
        <row r="444">
          <cell r="C444">
            <v>0</v>
          </cell>
          <cell r="E444">
            <v>0</v>
          </cell>
          <cell r="G444">
            <v>0</v>
          </cell>
        </row>
        <row r="445">
          <cell r="C445">
            <v>0</v>
          </cell>
          <cell r="E445">
            <v>0</v>
          </cell>
          <cell r="G445">
            <v>0</v>
          </cell>
        </row>
        <row r="446">
          <cell r="C446">
            <v>0</v>
          </cell>
          <cell r="E446">
            <v>0</v>
          </cell>
          <cell r="G446">
            <v>0</v>
          </cell>
        </row>
        <row r="447">
          <cell r="C447">
            <v>0</v>
          </cell>
          <cell r="E447">
            <v>0</v>
          </cell>
          <cell r="G447">
            <v>0</v>
          </cell>
        </row>
        <row r="448">
          <cell r="C448">
            <v>0</v>
          </cell>
          <cell r="E448">
            <v>0</v>
          </cell>
          <cell r="G448">
            <v>0</v>
          </cell>
        </row>
        <row r="449">
          <cell r="C449">
            <v>0</v>
          </cell>
          <cell r="E449">
            <v>0</v>
          </cell>
          <cell r="G449">
            <v>0</v>
          </cell>
        </row>
        <row r="450">
          <cell r="C450">
            <v>0</v>
          </cell>
          <cell r="E450">
            <v>0</v>
          </cell>
          <cell r="G450">
            <v>0</v>
          </cell>
        </row>
        <row r="451">
          <cell r="C451">
            <v>0</v>
          </cell>
          <cell r="E451">
            <v>0</v>
          </cell>
          <cell r="G451">
            <v>0</v>
          </cell>
        </row>
        <row r="452">
          <cell r="C452">
            <v>0</v>
          </cell>
          <cell r="E452">
            <v>0</v>
          </cell>
          <cell r="G452">
            <v>0</v>
          </cell>
        </row>
        <row r="453">
          <cell r="C453">
            <v>0</v>
          </cell>
          <cell r="E453">
            <v>0</v>
          </cell>
          <cell r="G453">
            <v>0</v>
          </cell>
        </row>
        <row r="454">
          <cell r="C454">
            <v>0</v>
          </cell>
          <cell r="E454">
            <v>0</v>
          </cell>
          <cell r="G454">
            <v>0</v>
          </cell>
        </row>
        <row r="455">
          <cell r="C455">
            <v>0</v>
          </cell>
          <cell r="E455">
            <v>0</v>
          </cell>
          <cell r="G455">
            <v>0</v>
          </cell>
        </row>
        <row r="456">
          <cell r="C456">
            <v>0</v>
          </cell>
          <cell r="E456">
            <v>0</v>
          </cell>
          <cell r="G456">
            <v>0</v>
          </cell>
        </row>
        <row r="457">
          <cell r="C457">
            <v>0</v>
          </cell>
          <cell r="E457">
            <v>0</v>
          </cell>
          <cell r="G457">
            <v>0</v>
          </cell>
        </row>
        <row r="458">
          <cell r="C458">
            <v>0</v>
          </cell>
          <cell r="E458">
            <v>0</v>
          </cell>
          <cell r="G458">
            <v>0</v>
          </cell>
        </row>
        <row r="459">
          <cell r="C459">
            <v>0</v>
          </cell>
          <cell r="E459">
            <v>0</v>
          </cell>
          <cell r="G459">
            <v>0</v>
          </cell>
        </row>
        <row r="460">
          <cell r="C460">
            <v>0</v>
          </cell>
          <cell r="E460">
            <v>0</v>
          </cell>
          <cell r="G460">
            <v>0</v>
          </cell>
        </row>
        <row r="461">
          <cell r="C461">
            <v>0</v>
          </cell>
          <cell r="E461">
            <v>0</v>
          </cell>
          <cell r="G461">
            <v>0</v>
          </cell>
        </row>
        <row r="462">
          <cell r="C462">
            <v>0</v>
          </cell>
          <cell r="E462">
            <v>0</v>
          </cell>
          <cell r="G462">
            <v>0</v>
          </cell>
        </row>
        <row r="463">
          <cell r="C463">
            <v>0</v>
          </cell>
          <cell r="E463">
            <v>0</v>
          </cell>
          <cell r="G463">
            <v>0</v>
          </cell>
        </row>
        <row r="464">
          <cell r="C464">
            <v>0</v>
          </cell>
          <cell r="E464">
            <v>0</v>
          </cell>
          <cell r="G464">
            <v>0</v>
          </cell>
        </row>
        <row r="465">
          <cell r="C465">
            <v>0</v>
          </cell>
          <cell r="E465">
            <v>0</v>
          </cell>
          <cell r="G465">
            <v>0</v>
          </cell>
        </row>
        <row r="466">
          <cell r="C466">
            <v>0</v>
          </cell>
          <cell r="E466">
            <v>0</v>
          </cell>
          <cell r="G466">
            <v>0</v>
          </cell>
        </row>
        <row r="467">
          <cell r="C467">
            <v>0</v>
          </cell>
          <cell r="E467">
            <v>0</v>
          </cell>
          <cell r="G467">
            <v>0</v>
          </cell>
        </row>
        <row r="468">
          <cell r="C468">
            <v>0</v>
          </cell>
          <cell r="E468">
            <v>0</v>
          </cell>
          <cell r="G468">
            <v>0</v>
          </cell>
        </row>
        <row r="469">
          <cell r="C469">
            <v>0</v>
          </cell>
          <cell r="E469">
            <v>0</v>
          </cell>
          <cell r="G469">
            <v>0</v>
          </cell>
        </row>
        <row r="470">
          <cell r="C470">
            <v>0</v>
          </cell>
          <cell r="E470">
            <v>0</v>
          </cell>
          <cell r="G470">
            <v>0</v>
          </cell>
        </row>
        <row r="471">
          <cell r="C471">
            <v>0</v>
          </cell>
          <cell r="E471">
            <v>0</v>
          </cell>
          <cell r="G471">
            <v>0</v>
          </cell>
        </row>
        <row r="472">
          <cell r="C472">
            <v>0</v>
          </cell>
          <cell r="E472">
            <v>0</v>
          </cell>
          <cell r="G472">
            <v>0</v>
          </cell>
        </row>
        <row r="473">
          <cell r="C473">
            <v>0</v>
          </cell>
          <cell r="E473">
            <v>0</v>
          </cell>
          <cell r="G473">
            <v>0</v>
          </cell>
        </row>
        <row r="474">
          <cell r="C474">
            <v>0</v>
          </cell>
          <cell r="E474">
            <v>0</v>
          </cell>
          <cell r="G474">
            <v>0</v>
          </cell>
        </row>
        <row r="475">
          <cell r="C475">
            <v>0</v>
          </cell>
          <cell r="E475">
            <v>0</v>
          </cell>
          <cell r="G475">
            <v>0</v>
          </cell>
        </row>
        <row r="476">
          <cell r="C476">
            <v>0</v>
          </cell>
          <cell r="E476">
            <v>0</v>
          </cell>
          <cell r="G476">
            <v>0</v>
          </cell>
        </row>
        <row r="477">
          <cell r="C477">
            <v>0</v>
          </cell>
          <cell r="E477">
            <v>0</v>
          </cell>
          <cell r="G477">
            <v>0</v>
          </cell>
        </row>
        <row r="498">
          <cell r="C498"/>
          <cell r="E498"/>
          <cell r="G498">
            <v>0</v>
          </cell>
        </row>
        <row r="499">
          <cell r="C499"/>
          <cell r="E499"/>
          <cell r="G499">
            <v>0</v>
          </cell>
        </row>
        <row r="500">
          <cell r="C500"/>
          <cell r="E500"/>
          <cell r="G500">
            <v>0</v>
          </cell>
        </row>
        <row r="501">
          <cell r="C501"/>
          <cell r="E501"/>
          <cell r="G501">
            <v>0</v>
          </cell>
        </row>
        <row r="502">
          <cell r="C502"/>
          <cell r="E502"/>
          <cell r="G502">
            <v>0</v>
          </cell>
        </row>
        <row r="503">
          <cell r="C503"/>
          <cell r="E503"/>
          <cell r="G503">
            <v>0</v>
          </cell>
        </row>
        <row r="504">
          <cell r="C504"/>
          <cell r="E504"/>
          <cell r="G504">
            <v>0</v>
          </cell>
        </row>
        <row r="505">
          <cell r="C505"/>
          <cell r="E505"/>
          <cell r="G505">
            <v>0</v>
          </cell>
        </row>
        <row r="506">
          <cell r="C506"/>
          <cell r="E506"/>
          <cell r="G506">
            <v>0</v>
          </cell>
        </row>
        <row r="507">
          <cell r="C507"/>
          <cell r="E507"/>
          <cell r="G507">
            <v>0</v>
          </cell>
        </row>
        <row r="508">
          <cell r="C508"/>
          <cell r="E508"/>
          <cell r="G508">
            <v>0</v>
          </cell>
        </row>
        <row r="509">
          <cell r="C509"/>
          <cell r="E509"/>
          <cell r="G509"/>
        </row>
        <row r="510">
          <cell r="C510"/>
          <cell r="E510"/>
          <cell r="G510">
            <v>0</v>
          </cell>
        </row>
        <row r="511">
          <cell r="C511">
            <v>0</v>
          </cell>
          <cell r="E511">
            <v>0</v>
          </cell>
          <cell r="G511">
            <v>0</v>
          </cell>
        </row>
        <row r="512">
          <cell r="C512"/>
          <cell r="E512"/>
          <cell r="G512">
            <v>0</v>
          </cell>
        </row>
        <row r="513">
          <cell r="C513"/>
          <cell r="E513"/>
          <cell r="G513">
            <v>0</v>
          </cell>
        </row>
        <row r="514">
          <cell r="C514"/>
          <cell r="E514"/>
          <cell r="G514">
            <v>0</v>
          </cell>
        </row>
        <row r="515">
          <cell r="C515"/>
          <cell r="E515"/>
          <cell r="G515">
            <v>0</v>
          </cell>
        </row>
        <row r="516">
          <cell r="C516"/>
          <cell r="E516"/>
          <cell r="G516">
            <v>0</v>
          </cell>
        </row>
        <row r="517">
          <cell r="C517"/>
          <cell r="E517"/>
          <cell r="G517">
            <v>0</v>
          </cell>
        </row>
        <row r="518">
          <cell r="C518"/>
          <cell r="E518"/>
          <cell r="G518">
            <v>0</v>
          </cell>
        </row>
        <row r="519">
          <cell r="C519"/>
          <cell r="E519"/>
          <cell r="G519">
            <v>0</v>
          </cell>
        </row>
        <row r="520">
          <cell r="C520"/>
          <cell r="E520"/>
          <cell r="G520">
            <v>0</v>
          </cell>
        </row>
        <row r="521">
          <cell r="C521"/>
          <cell r="E521"/>
          <cell r="G521">
            <v>0</v>
          </cell>
        </row>
        <row r="522">
          <cell r="C522"/>
          <cell r="E522"/>
          <cell r="G52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АДРЖАЈ"/>
      <sheetName val="Kadar.ode. ТАB 1"/>
      <sheetName val="Kadar.dne.bol.dij. ТАB 2"/>
      <sheetName val="Kadar.zaj.med.del. ТАB 3"/>
      <sheetName val="Kadar.nem. TAB 4"/>
      <sheetName val="Kadar.zbirno TAB 5"/>
      <sheetName val="Kapaciteti i korišć TAB 6"/>
      <sheetName val="Kapacit i korišć-UKUPNO TAB 6A "/>
      <sheetName val="Pratioci TAB 7"/>
      <sheetName val="Pratioci UKUPNO TAB 7A"/>
      <sheetName val="Dnevne.bolnice 8"/>
      <sheetName val="Neonatologija TAB 9"/>
      <sheetName val="Pregledi TAB 10"/>
      <sheetName val="Pregledi UKUPNO TAB 10A"/>
      <sheetName val="OPERACIJE SVE TAB 11"/>
      <sheetName val="Operacije TAB 11 A"/>
      <sheetName val="Usluge TAB 12"/>
      <sheetName val="Dijagnostika TAB 13"/>
      <sheetName val="Lab TAB 14"/>
      <sheetName val="Dijalize TAB 15"/>
      <sheetName val="Krv TAB 16"/>
      <sheetName val="Lekovi TAB 17"/>
      <sheetName val="Implantati TAB 18"/>
      <sheetName val="Sanitet.mat. TAB 19"/>
      <sheetName val="Liste.čekanja TAB 20"/>
      <sheetName val="Soc.Epid.Inform. TAB 21"/>
    </sheetNames>
    <sheetDataSet>
      <sheetData sheetId="0"/>
      <sheetData sheetId="1">
        <row r="1">
          <cell r="C1" t="str">
            <v>КБЦ " ДР ДРАГИША МИШОВИЋ - ДЕДИЊЕ"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АДРЖАЈ"/>
      <sheetName val="Kadar.ode. ТАB 1"/>
      <sheetName val="Kadar.dne.bol.dij. ТАB 2"/>
      <sheetName val="Kadar.zaj.med.del. ТАB 3"/>
      <sheetName val="Kadar.nem. TAB 4"/>
      <sheetName val="Kadar.zbirno TAB 5"/>
      <sheetName val="Kapaciteti i korišć TAB 6"/>
      <sheetName val="Kapacit i korišć-UKUPNO TAB 6A "/>
      <sheetName val="Usluge_Covid19"/>
      <sheetName val="Pratioci TAB 7"/>
      <sheetName val="Pratioci UKUPNO TAB 7.1"/>
      <sheetName val="Dnevne.bolnice 8"/>
      <sheetName val="Neonatologija TAB 9"/>
      <sheetName val="Pregledi TAB 10"/>
      <sheetName val="Pregledi UKUPNO TAB 10A"/>
      <sheetName val="OPERACIJE SVE TAB 11"/>
      <sheetName val="DSG"/>
      <sheetName val="Usluge TAB 13"/>
      <sheetName val="Dijagnostika TAB 14"/>
      <sheetName val="laboratorija tab 15"/>
      <sheetName val="dijalize TAB 16"/>
      <sheetName val="Krv TAB 17"/>
      <sheetName val="Lekovi TAB 18"/>
      <sheetName val="Sanitet.mat. TAB 20"/>
      <sheetName val="Liste.čekanja TAB 21"/>
      <sheetName val="Zbirno_usluge"/>
    </sheetNames>
    <sheetDataSet>
      <sheetData sheetId="0" refreshError="1"/>
      <sheetData sheetId="1" refreshError="1">
        <row r="1">
          <cell r="C1" t="str">
            <v>КБЦ "Др Драгишс Мишовић - Дедиње"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Iva Parabucki" id="{5B3AFA79-461C-4F64-ACE4-63F0F37462AA}" userId="S::iva.parabucki.21@singimail.rs::48de13e7-cca2-4857-8c25-aa4bd32e5434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43" dT="2023-04-28T09:30:57.58" personId="{5B3AFA79-461C-4F64-ACE4-63F0F37462AA}" id="{F649748D-CB38-48D1-AFEC-52E1F1A651C7}">
    <text>NEFROLOGIJA PREGLEDI</text>
  </threadedComment>
  <threadedComment ref="G43" dT="2023-04-28T09:31:22.37" personId="{5B3AFA79-461C-4F64-ACE4-63F0F37462AA}" id="{DEBBCC0D-758D-4AAC-9CAD-4E18DAABC465}">
    <text>UROLOGIJA + NEFROLOGIJA PREGLEDI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E43" dT="2023-02-27T11:30:27.32" personId="{5B3AFA79-461C-4F64-ACE4-63F0F37462AA}" id="{9B68A0A1-8D1E-416B-8F99-0BEF3BF9F378}">
    <text>SPEC PREGLEDI NEFROLOGUIJA AMB</text>
  </threadedComment>
  <threadedComment ref="E43" dT="2023-02-27T11:31:28.20" personId="{5B3AFA79-461C-4F64-ACE4-63F0F37462AA}" id="{C1A11894-F210-42CC-BC38-5D94E374D787}" parentId="{9B68A0A1-8D1E-416B-8F99-0BEF3BF9F378}">
    <text xml:space="preserve">
SPEC PREGLEDI NEFROLOGIJA AMB
</text>
  </threadedComment>
  <threadedComment ref="G43" dT="2023-04-28T12:32:13.36" personId="{5B3AFA79-461C-4F64-ACE4-63F0F37462AA}" id="{5D7DDA6A-BF7B-4BDE-AAB9-B6A7B9495668}">
    <text>UROLOGIJA + NEFROLOGIJA PREGLEDI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Relationship Id="rId4" Type="http://schemas.microsoft.com/office/2017/10/relationships/threadedComment" Target="../threadedComments/threadedComment1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4.bin"/><Relationship Id="rId4" Type="http://schemas.microsoft.com/office/2017/10/relationships/threadedComment" Target="../threadedComments/threadedComment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2:I33"/>
  <sheetViews>
    <sheetView zoomScaleSheetLayoutView="100" workbookViewId="0">
      <selection activeCell="N29" sqref="N29"/>
    </sheetView>
  </sheetViews>
  <sheetFormatPr defaultColWidth="9.140625" defaultRowHeight="12.75"/>
  <cols>
    <col min="1" max="1" width="5" style="239" customWidth="1"/>
    <col min="2" max="2" width="12.28515625" style="239" customWidth="1"/>
    <col min="3" max="16384" width="9.140625" style="239"/>
  </cols>
  <sheetData>
    <row r="2" spans="1:9" ht="14.25">
      <c r="C2" s="1955" t="s">
        <v>3149</v>
      </c>
      <c r="D2" s="1955"/>
      <c r="E2" s="1955"/>
      <c r="F2" s="1955"/>
      <c r="G2" s="1955"/>
      <c r="H2" s="1955"/>
      <c r="I2" s="1955"/>
    </row>
    <row r="3" spans="1:9" ht="15.75">
      <c r="C3" s="1956" t="s">
        <v>3150</v>
      </c>
      <c r="D3" s="1956"/>
      <c r="E3" s="1956"/>
      <c r="F3" s="1956"/>
      <c r="G3" s="1956"/>
      <c r="H3" s="1956"/>
      <c r="I3" s="1956"/>
    </row>
    <row r="6" spans="1:9" ht="18.75">
      <c r="B6" s="1957" t="s">
        <v>3151</v>
      </c>
      <c r="C6" s="1957"/>
      <c r="D6" s="1957"/>
      <c r="E6" s="1957"/>
      <c r="F6" s="1957"/>
      <c r="G6" s="1957"/>
      <c r="H6" s="1957"/>
      <c r="I6" s="1957"/>
    </row>
    <row r="7" spans="1:9" ht="18.75">
      <c r="B7" s="1957" t="s">
        <v>3152</v>
      </c>
      <c r="C7" s="1957"/>
      <c r="D7" s="1957"/>
      <c r="E7" s="1957"/>
      <c r="F7" s="1957"/>
      <c r="G7" s="1957"/>
      <c r="H7" s="1957"/>
      <c r="I7" s="1957"/>
    </row>
    <row r="8" spans="1:9" ht="18.75">
      <c r="B8" s="1957" t="s">
        <v>3153</v>
      </c>
      <c r="C8" s="1957"/>
      <c r="D8" s="1957"/>
      <c r="E8" s="1957"/>
      <c r="F8" s="1957"/>
      <c r="G8" s="1957"/>
      <c r="H8" s="1957"/>
      <c r="I8" s="1957"/>
    </row>
    <row r="9" spans="1:9" ht="57.75" customHeight="1">
      <c r="B9" s="1954" t="s">
        <v>7728</v>
      </c>
      <c r="C9" s="1954"/>
      <c r="D9" s="1954"/>
      <c r="E9" s="1954"/>
      <c r="F9" s="1954"/>
      <c r="G9" s="1954"/>
      <c r="H9" s="1954"/>
      <c r="I9" s="1954"/>
    </row>
    <row r="10" spans="1:9" ht="15">
      <c r="A10" s="240"/>
      <c r="B10" s="240"/>
      <c r="C10" s="240" t="s">
        <v>3154</v>
      </c>
      <c r="D10" s="240"/>
    </row>
    <row r="11" spans="1:9" ht="15">
      <c r="A11" s="241" t="s">
        <v>3155</v>
      </c>
      <c r="B11" s="241" t="s">
        <v>3156</v>
      </c>
      <c r="C11" s="241"/>
      <c r="D11" s="241"/>
      <c r="E11" s="242"/>
      <c r="F11" s="242"/>
      <c r="G11" s="242"/>
      <c r="H11" s="242"/>
      <c r="I11" s="242"/>
    </row>
    <row r="12" spans="1:9" ht="15">
      <c r="A12" s="240" t="s">
        <v>3157</v>
      </c>
      <c r="B12" s="243" t="s">
        <v>3158</v>
      </c>
      <c r="C12" s="243"/>
      <c r="D12" s="243"/>
      <c r="E12" s="244"/>
      <c r="F12" s="244"/>
      <c r="G12" s="244"/>
      <c r="H12" s="244"/>
      <c r="I12" s="244"/>
    </row>
    <row r="13" spans="1:9" ht="15">
      <c r="A13" s="240" t="s">
        <v>3159</v>
      </c>
      <c r="B13" s="243" t="s">
        <v>3160</v>
      </c>
      <c r="C13" s="243"/>
      <c r="D13" s="243"/>
      <c r="E13" s="244"/>
      <c r="F13" s="244"/>
      <c r="G13" s="244"/>
      <c r="H13" s="244"/>
      <c r="I13" s="244"/>
    </row>
    <row r="14" spans="1:9" ht="15">
      <c r="A14" s="240" t="s">
        <v>3161</v>
      </c>
      <c r="B14" s="243" t="s">
        <v>3162</v>
      </c>
      <c r="C14" s="243"/>
      <c r="D14" s="243"/>
      <c r="E14" s="244"/>
      <c r="F14" s="244"/>
      <c r="G14" s="244"/>
      <c r="H14" s="244"/>
      <c r="I14" s="244"/>
    </row>
    <row r="15" spans="1:9" ht="15">
      <c r="A15" s="240" t="s">
        <v>3163</v>
      </c>
      <c r="B15" s="243" t="s">
        <v>3164</v>
      </c>
      <c r="C15" s="243"/>
      <c r="D15" s="243"/>
      <c r="E15" s="244"/>
      <c r="F15" s="244"/>
      <c r="G15" s="244"/>
      <c r="H15" s="244"/>
      <c r="I15" s="244"/>
    </row>
    <row r="16" spans="1:9" ht="15">
      <c r="A16" s="240" t="s">
        <v>3165</v>
      </c>
      <c r="B16" s="243" t="s">
        <v>3166</v>
      </c>
      <c r="C16" s="243"/>
      <c r="D16" s="243"/>
      <c r="E16" s="244"/>
      <c r="F16" s="244"/>
      <c r="G16" s="244"/>
      <c r="H16" s="244"/>
      <c r="I16" s="244"/>
    </row>
    <row r="17" spans="1:9" ht="15.75" customHeight="1">
      <c r="A17" s="240" t="s">
        <v>3167</v>
      </c>
      <c r="B17" s="243" t="s">
        <v>1448</v>
      </c>
      <c r="C17" s="243"/>
      <c r="D17" s="243"/>
      <c r="E17" s="244"/>
      <c r="F17" s="244"/>
      <c r="G17" s="244"/>
      <c r="H17" s="244"/>
      <c r="I17" s="244"/>
    </row>
    <row r="18" spans="1:9" ht="15.75" customHeight="1">
      <c r="A18" s="240" t="s">
        <v>3168</v>
      </c>
      <c r="B18" s="243" t="s">
        <v>1477</v>
      </c>
      <c r="C18" s="243"/>
      <c r="D18" s="243"/>
      <c r="E18" s="244"/>
      <c r="F18" s="244"/>
      <c r="G18" s="244"/>
      <c r="H18" s="244"/>
      <c r="I18" s="244"/>
    </row>
    <row r="19" spans="1:9" ht="15">
      <c r="A19" s="240" t="s">
        <v>3169</v>
      </c>
      <c r="B19" s="243" t="s">
        <v>1479</v>
      </c>
      <c r="C19" s="243"/>
      <c r="D19" s="243"/>
      <c r="E19" s="244"/>
      <c r="F19" s="244"/>
      <c r="G19" s="244"/>
      <c r="H19" s="244"/>
      <c r="I19" s="244"/>
    </row>
    <row r="20" spans="1:9" ht="15">
      <c r="A20" s="240" t="s">
        <v>3170</v>
      </c>
      <c r="B20" s="243" t="s">
        <v>1494</v>
      </c>
      <c r="C20" s="243"/>
      <c r="D20" s="243"/>
      <c r="E20" s="244"/>
      <c r="F20" s="244"/>
      <c r="G20" s="244"/>
      <c r="H20" s="244"/>
      <c r="I20" s="244"/>
    </row>
    <row r="21" spans="1:9" ht="15">
      <c r="A21" s="240" t="s">
        <v>3171</v>
      </c>
      <c r="B21" s="243" t="s">
        <v>1507</v>
      </c>
      <c r="C21" s="243"/>
      <c r="D21" s="243"/>
      <c r="E21" s="244"/>
      <c r="F21" s="244"/>
      <c r="G21" s="244"/>
      <c r="H21" s="244"/>
      <c r="I21" s="244"/>
    </row>
    <row r="22" spans="1:9" ht="15">
      <c r="A22" s="240" t="s">
        <v>3172</v>
      </c>
      <c r="B22" s="245" t="s">
        <v>3173</v>
      </c>
      <c r="C22" s="243"/>
      <c r="D22" s="243"/>
      <c r="E22" s="244"/>
      <c r="F22" s="244"/>
      <c r="G22" s="244"/>
      <c r="H22" s="244"/>
      <c r="I22" s="244"/>
    </row>
    <row r="23" spans="1:9" ht="15">
      <c r="A23" s="240" t="s">
        <v>3174</v>
      </c>
      <c r="B23" s="245" t="s">
        <v>3</v>
      </c>
      <c r="C23" s="243"/>
      <c r="D23" s="243"/>
      <c r="E23" s="244"/>
      <c r="F23" s="244"/>
      <c r="G23" s="244"/>
      <c r="H23" s="244"/>
      <c r="I23" s="244"/>
    </row>
    <row r="24" spans="1:9" ht="15">
      <c r="A24" s="240" t="s">
        <v>3175</v>
      </c>
      <c r="B24" s="243" t="s">
        <v>3176</v>
      </c>
      <c r="C24" s="243"/>
      <c r="D24" s="243"/>
      <c r="E24" s="244"/>
      <c r="F24" s="244"/>
      <c r="G24" s="244"/>
      <c r="H24" s="244"/>
      <c r="I24" s="244"/>
    </row>
    <row r="25" spans="1:9" ht="15">
      <c r="A25" s="240" t="s">
        <v>3177</v>
      </c>
      <c r="B25" s="243" t="s">
        <v>2586</v>
      </c>
      <c r="C25" s="243"/>
      <c r="D25" s="243"/>
      <c r="E25" s="244"/>
      <c r="F25" s="244"/>
      <c r="G25" s="244"/>
      <c r="H25" s="244"/>
      <c r="I25" s="244"/>
    </row>
    <row r="26" spans="1:9" ht="15">
      <c r="A26" s="240" t="s">
        <v>3178</v>
      </c>
      <c r="B26" s="243" t="s">
        <v>2380</v>
      </c>
      <c r="C26" s="243"/>
      <c r="D26" s="243"/>
      <c r="E26" s="244"/>
      <c r="F26" s="244"/>
      <c r="G26" s="244"/>
      <c r="H26" s="244"/>
      <c r="I26" s="244"/>
    </row>
    <row r="27" spans="1:9" ht="15">
      <c r="A27" s="240" t="s">
        <v>3179</v>
      </c>
      <c r="B27" s="243" t="s">
        <v>3127</v>
      </c>
      <c r="C27" s="243"/>
      <c r="D27" s="243"/>
      <c r="E27" s="244"/>
      <c r="F27" s="244"/>
      <c r="G27" s="244"/>
      <c r="H27" s="244"/>
      <c r="I27" s="244"/>
    </row>
    <row r="28" spans="1:9" ht="15">
      <c r="A28" s="240" t="s">
        <v>3180</v>
      </c>
      <c r="B28" s="243" t="s">
        <v>3181</v>
      </c>
      <c r="C28" s="243"/>
      <c r="D28" s="243"/>
      <c r="E28" s="244"/>
      <c r="F28" s="244"/>
      <c r="G28" s="244"/>
      <c r="H28" s="244"/>
      <c r="I28" s="244"/>
    </row>
    <row r="29" spans="1:9" ht="15">
      <c r="A29" s="240" t="s">
        <v>3182</v>
      </c>
      <c r="B29" s="243" t="s">
        <v>3183</v>
      </c>
      <c r="C29" s="243"/>
      <c r="D29" s="243"/>
      <c r="E29" s="244"/>
      <c r="F29" s="244"/>
      <c r="G29" s="244"/>
      <c r="H29" s="244"/>
      <c r="I29" s="244"/>
    </row>
    <row r="30" spans="1:9" ht="15">
      <c r="A30" s="240" t="s">
        <v>3184</v>
      </c>
      <c r="B30" s="243" t="s">
        <v>3185</v>
      </c>
      <c r="C30" s="243"/>
      <c r="D30" s="243"/>
      <c r="E30" s="244"/>
      <c r="F30" s="244"/>
      <c r="G30" s="244"/>
      <c r="H30" s="244"/>
      <c r="I30" s="244"/>
    </row>
    <row r="31" spans="1:9" ht="15">
      <c r="A31" s="240" t="s">
        <v>3186</v>
      </c>
      <c r="B31" s="243" t="s">
        <v>3187</v>
      </c>
      <c r="C31" s="243"/>
      <c r="D31" s="243"/>
      <c r="E31" s="244"/>
      <c r="F31" s="244"/>
      <c r="G31" s="244"/>
      <c r="H31" s="244"/>
      <c r="I31" s="244"/>
    </row>
    <row r="32" spans="1:9" ht="15">
      <c r="A32" s="240" t="s">
        <v>3188</v>
      </c>
      <c r="B32" s="243" t="s">
        <v>3189</v>
      </c>
      <c r="C32" s="243"/>
      <c r="D32" s="243"/>
      <c r="E32" s="244"/>
      <c r="F32" s="244"/>
      <c r="G32" s="244"/>
      <c r="H32" s="244"/>
      <c r="I32" s="244"/>
    </row>
    <row r="33" spans="1:9" ht="15">
      <c r="A33" s="240" t="s">
        <v>3190</v>
      </c>
      <c r="B33" s="243" t="s">
        <v>3191</v>
      </c>
      <c r="C33" s="246"/>
      <c r="D33" s="246"/>
      <c r="E33" s="246"/>
      <c r="F33" s="246"/>
      <c r="G33" s="246"/>
      <c r="H33" s="246"/>
      <c r="I33" s="246"/>
    </row>
  </sheetData>
  <mergeCells count="6">
    <mergeCell ref="B9:I9"/>
    <mergeCell ref="C2:I2"/>
    <mergeCell ref="C3:I3"/>
    <mergeCell ref="B6:I6"/>
    <mergeCell ref="B7:I7"/>
    <mergeCell ref="B8:I8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11F58-2381-4A47-AEB1-0D48BFF21C73}">
  <sheetPr>
    <tabColor rgb="FFC00000"/>
  </sheetPr>
  <dimension ref="A1:AF18"/>
  <sheetViews>
    <sheetView topLeftCell="A2" zoomScaleNormal="100" workbookViewId="0">
      <selection activeCell="M10" sqref="M10"/>
    </sheetView>
  </sheetViews>
  <sheetFormatPr defaultRowHeight="12.75"/>
  <cols>
    <col min="1" max="1" width="8.140625" style="77" customWidth="1"/>
    <col min="2" max="2" width="24.140625" style="77" customWidth="1"/>
    <col min="3" max="3" width="10.140625" style="77" customWidth="1"/>
    <col min="4" max="4" width="9.42578125" style="77" customWidth="1"/>
    <col min="5" max="5" width="9.7109375" style="79" customWidth="1"/>
    <col min="6" max="6" width="9.42578125" style="77" customWidth="1"/>
    <col min="7" max="7" width="9.7109375" style="79" customWidth="1"/>
    <col min="8" max="256" width="9.140625" style="77"/>
    <col min="257" max="257" width="8.140625" style="77" customWidth="1"/>
    <col min="258" max="258" width="24.140625" style="77" customWidth="1"/>
    <col min="259" max="259" width="10.140625" style="77" customWidth="1"/>
    <col min="260" max="260" width="9.42578125" style="77" customWidth="1"/>
    <col min="261" max="261" width="9.7109375" style="77" customWidth="1"/>
    <col min="262" max="262" width="9.42578125" style="77" customWidth="1"/>
    <col min="263" max="263" width="9.7109375" style="77" customWidth="1"/>
    <col min="264" max="512" width="9.140625" style="77"/>
    <col min="513" max="513" width="8.140625" style="77" customWidth="1"/>
    <col min="514" max="514" width="24.140625" style="77" customWidth="1"/>
    <col min="515" max="515" width="10.140625" style="77" customWidth="1"/>
    <col min="516" max="516" width="9.42578125" style="77" customWidth="1"/>
    <col min="517" max="517" width="9.7109375" style="77" customWidth="1"/>
    <col min="518" max="518" width="9.42578125" style="77" customWidth="1"/>
    <col min="519" max="519" width="9.7109375" style="77" customWidth="1"/>
    <col min="520" max="768" width="9.140625" style="77"/>
    <col min="769" max="769" width="8.140625" style="77" customWidth="1"/>
    <col min="770" max="770" width="24.140625" style="77" customWidth="1"/>
    <col min="771" max="771" width="10.140625" style="77" customWidth="1"/>
    <col min="772" max="772" width="9.42578125" style="77" customWidth="1"/>
    <col min="773" max="773" width="9.7109375" style="77" customWidth="1"/>
    <col min="774" max="774" width="9.42578125" style="77" customWidth="1"/>
    <col min="775" max="775" width="9.7109375" style="77" customWidth="1"/>
    <col min="776" max="1024" width="9.140625" style="77"/>
    <col min="1025" max="1025" width="8.140625" style="77" customWidth="1"/>
    <col min="1026" max="1026" width="24.140625" style="77" customWidth="1"/>
    <col min="1027" max="1027" width="10.140625" style="77" customWidth="1"/>
    <col min="1028" max="1028" width="9.42578125" style="77" customWidth="1"/>
    <col min="1029" max="1029" width="9.7109375" style="77" customWidth="1"/>
    <col min="1030" max="1030" width="9.42578125" style="77" customWidth="1"/>
    <col min="1031" max="1031" width="9.7109375" style="77" customWidth="1"/>
    <col min="1032" max="1280" width="9.140625" style="77"/>
    <col min="1281" max="1281" width="8.140625" style="77" customWidth="1"/>
    <col min="1282" max="1282" width="24.140625" style="77" customWidth="1"/>
    <col min="1283" max="1283" width="10.140625" style="77" customWidth="1"/>
    <col min="1284" max="1284" width="9.42578125" style="77" customWidth="1"/>
    <col min="1285" max="1285" width="9.7109375" style="77" customWidth="1"/>
    <col min="1286" max="1286" width="9.42578125" style="77" customWidth="1"/>
    <col min="1287" max="1287" width="9.7109375" style="77" customWidth="1"/>
    <col min="1288" max="1536" width="9.140625" style="77"/>
    <col min="1537" max="1537" width="8.140625" style="77" customWidth="1"/>
    <col min="1538" max="1538" width="24.140625" style="77" customWidth="1"/>
    <col min="1539" max="1539" width="10.140625" style="77" customWidth="1"/>
    <col min="1540" max="1540" width="9.42578125" style="77" customWidth="1"/>
    <col min="1541" max="1541" width="9.7109375" style="77" customWidth="1"/>
    <col min="1542" max="1542" width="9.42578125" style="77" customWidth="1"/>
    <col min="1543" max="1543" width="9.7109375" style="77" customWidth="1"/>
    <col min="1544" max="1792" width="9.140625" style="77"/>
    <col min="1793" max="1793" width="8.140625" style="77" customWidth="1"/>
    <col min="1794" max="1794" width="24.140625" style="77" customWidth="1"/>
    <col min="1795" max="1795" width="10.140625" style="77" customWidth="1"/>
    <col min="1796" max="1796" width="9.42578125" style="77" customWidth="1"/>
    <col min="1797" max="1797" width="9.7109375" style="77" customWidth="1"/>
    <col min="1798" max="1798" width="9.42578125" style="77" customWidth="1"/>
    <col min="1799" max="1799" width="9.7109375" style="77" customWidth="1"/>
    <col min="1800" max="2048" width="9.140625" style="77"/>
    <col min="2049" max="2049" width="8.140625" style="77" customWidth="1"/>
    <col min="2050" max="2050" width="24.140625" style="77" customWidth="1"/>
    <col min="2051" max="2051" width="10.140625" style="77" customWidth="1"/>
    <col min="2052" max="2052" width="9.42578125" style="77" customWidth="1"/>
    <col min="2053" max="2053" width="9.7109375" style="77" customWidth="1"/>
    <col min="2054" max="2054" width="9.42578125" style="77" customWidth="1"/>
    <col min="2055" max="2055" width="9.7109375" style="77" customWidth="1"/>
    <col min="2056" max="2304" width="9.140625" style="77"/>
    <col min="2305" max="2305" width="8.140625" style="77" customWidth="1"/>
    <col min="2306" max="2306" width="24.140625" style="77" customWidth="1"/>
    <col min="2307" max="2307" width="10.140625" style="77" customWidth="1"/>
    <col min="2308" max="2308" width="9.42578125" style="77" customWidth="1"/>
    <col min="2309" max="2309" width="9.7109375" style="77" customWidth="1"/>
    <col min="2310" max="2310" width="9.42578125" style="77" customWidth="1"/>
    <col min="2311" max="2311" width="9.7109375" style="77" customWidth="1"/>
    <col min="2312" max="2560" width="9.140625" style="77"/>
    <col min="2561" max="2561" width="8.140625" style="77" customWidth="1"/>
    <col min="2562" max="2562" width="24.140625" style="77" customWidth="1"/>
    <col min="2563" max="2563" width="10.140625" style="77" customWidth="1"/>
    <col min="2564" max="2564" width="9.42578125" style="77" customWidth="1"/>
    <col min="2565" max="2565" width="9.7109375" style="77" customWidth="1"/>
    <col min="2566" max="2566" width="9.42578125" style="77" customWidth="1"/>
    <col min="2567" max="2567" width="9.7109375" style="77" customWidth="1"/>
    <col min="2568" max="2816" width="9.140625" style="77"/>
    <col min="2817" max="2817" width="8.140625" style="77" customWidth="1"/>
    <col min="2818" max="2818" width="24.140625" style="77" customWidth="1"/>
    <col min="2819" max="2819" width="10.140625" style="77" customWidth="1"/>
    <col min="2820" max="2820" width="9.42578125" style="77" customWidth="1"/>
    <col min="2821" max="2821" width="9.7109375" style="77" customWidth="1"/>
    <col min="2822" max="2822" width="9.42578125" style="77" customWidth="1"/>
    <col min="2823" max="2823" width="9.7109375" style="77" customWidth="1"/>
    <col min="2824" max="3072" width="9.140625" style="77"/>
    <col min="3073" max="3073" width="8.140625" style="77" customWidth="1"/>
    <col min="3074" max="3074" width="24.140625" style="77" customWidth="1"/>
    <col min="3075" max="3075" width="10.140625" style="77" customWidth="1"/>
    <col min="3076" max="3076" width="9.42578125" style="77" customWidth="1"/>
    <col min="3077" max="3077" width="9.7109375" style="77" customWidth="1"/>
    <col min="3078" max="3078" width="9.42578125" style="77" customWidth="1"/>
    <col min="3079" max="3079" width="9.7109375" style="77" customWidth="1"/>
    <col min="3080" max="3328" width="9.140625" style="77"/>
    <col min="3329" max="3329" width="8.140625" style="77" customWidth="1"/>
    <col min="3330" max="3330" width="24.140625" style="77" customWidth="1"/>
    <col min="3331" max="3331" width="10.140625" style="77" customWidth="1"/>
    <col min="3332" max="3332" width="9.42578125" style="77" customWidth="1"/>
    <col min="3333" max="3333" width="9.7109375" style="77" customWidth="1"/>
    <col min="3334" max="3334" width="9.42578125" style="77" customWidth="1"/>
    <col min="3335" max="3335" width="9.7109375" style="77" customWidth="1"/>
    <col min="3336" max="3584" width="9.140625" style="77"/>
    <col min="3585" max="3585" width="8.140625" style="77" customWidth="1"/>
    <col min="3586" max="3586" width="24.140625" style="77" customWidth="1"/>
    <col min="3587" max="3587" width="10.140625" style="77" customWidth="1"/>
    <col min="3588" max="3588" width="9.42578125" style="77" customWidth="1"/>
    <col min="3589" max="3589" width="9.7109375" style="77" customWidth="1"/>
    <col min="3590" max="3590" width="9.42578125" style="77" customWidth="1"/>
    <col min="3591" max="3591" width="9.7109375" style="77" customWidth="1"/>
    <col min="3592" max="3840" width="9.140625" style="77"/>
    <col min="3841" max="3841" width="8.140625" style="77" customWidth="1"/>
    <col min="3842" max="3842" width="24.140625" style="77" customWidth="1"/>
    <col min="3843" max="3843" width="10.140625" style="77" customWidth="1"/>
    <col min="3844" max="3844" width="9.42578125" style="77" customWidth="1"/>
    <col min="3845" max="3845" width="9.7109375" style="77" customWidth="1"/>
    <col min="3846" max="3846" width="9.42578125" style="77" customWidth="1"/>
    <col min="3847" max="3847" width="9.7109375" style="77" customWidth="1"/>
    <col min="3848" max="4096" width="9.140625" style="77"/>
    <col min="4097" max="4097" width="8.140625" style="77" customWidth="1"/>
    <col min="4098" max="4098" width="24.140625" style="77" customWidth="1"/>
    <col min="4099" max="4099" width="10.140625" style="77" customWidth="1"/>
    <col min="4100" max="4100" width="9.42578125" style="77" customWidth="1"/>
    <col min="4101" max="4101" width="9.7109375" style="77" customWidth="1"/>
    <col min="4102" max="4102" width="9.42578125" style="77" customWidth="1"/>
    <col min="4103" max="4103" width="9.7109375" style="77" customWidth="1"/>
    <col min="4104" max="4352" width="9.140625" style="77"/>
    <col min="4353" max="4353" width="8.140625" style="77" customWidth="1"/>
    <col min="4354" max="4354" width="24.140625" style="77" customWidth="1"/>
    <col min="4355" max="4355" width="10.140625" style="77" customWidth="1"/>
    <col min="4356" max="4356" width="9.42578125" style="77" customWidth="1"/>
    <col min="4357" max="4357" width="9.7109375" style="77" customWidth="1"/>
    <col min="4358" max="4358" width="9.42578125" style="77" customWidth="1"/>
    <col min="4359" max="4359" width="9.7109375" style="77" customWidth="1"/>
    <col min="4360" max="4608" width="9.140625" style="77"/>
    <col min="4609" max="4609" width="8.140625" style="77" customWidth="1"/>
    <col min="4610" max="4610" width="24.140625" style="77" customWidth="1"/>
    <col min="4611" max="4611" width="10.140625" style="77" customWidth="1"/>
    <col min="4612" max="4612" width="9.42578125" style="77" customWidth="1"/>
    <col min="4613" max="4613" width="9.7109375" style="77" customWidth="1"/>
    <col min="4614" max="4614" width="9.42578125" style="77" customWidth="1"/>
    <col min="4615" max="4615" width="9.7109375" style="77" customWidth="1"/>
    <col min="4616" max="4864" width="9.140625" style="77"/>
    <col min="4865" max="4865" width="8.140625" style="77" customWidth="1"/>
    <col min="4866" max="4866" width="24.140625" style="77" customWidth="1"/>
    <col min="4867" max="4867" width="10.140625" style="77" customWidth="1"/>
    <col min="4868" max="4868" width="9.42578125" style="77" customWidth="1"/>
    <col min="4869" max="4869" width="9.7109375" style="77" customWidth="1"/>
    <col min="4870" max="4870" width="9.42578125" style="77" customWidth="1"/>
    <col min="4871" max="4871" width="9.7109375" style="77" customWidth="1"/>
    <col min="4872" max="5120" width="9.140625" style="77"/>
    <col min="5121" max="5121" width="8.140625" style="77" customWidth="1"/>
    <col min="5122" max="5122" width="24.140625" style="77" customWidth="1"/>
    <col min="5123" max="5123" width="10.140625" style="77" customWidth="1"/>
    <col min="5124" max="5124" width="9.42578125" style="77" customWidth="1"/>
    <col min="5125" max="5125" width="9.7109375" style="77" customWidth="1"/>
    <col min="5126" max="5126" width="9.42578125" style="77" customWidth="1"/>
    <col min="5127" max="5127" width="9.7109375" style="77" customWidth="1"/>
    <col min="5128" max="5376" width="9.140625" style="77"/>
    <col min="5377" max="5377" width="8.140625" style="77" customWidth="1"/>
    <col min="5378" max="5378" width="24.140625" style="77" customWidth="1"/>
    <col min="5379" max="5379" width="10.140625" style="77" customWidth="1"/>
    <col min="5380" max="5380" width="9.42578125" style="77" customWidth="1"/>
    <col min="5381" max="5381" width="9.7109375" style="77" customWidth="1"/>
    <col min="5382" max="5382" width="9.42578125" style="77" customWidth="1"/>
    <col min="5383" max="5383" width="9.7109375" style="77" customWidth="1"/>
    <col min="5384" max="5632" width="9.140625" style="77"/>
    <col min="5633" max="5633" width="8.140625" style="77" customWidth="1"/>
    <col min="5634" max="5634" width="24.140625" style="77" customWidth="1"/>
    <col min="5635" max="5635" width="10.140625" style="77" customWidth="1"/>
    <col min="5636" max="5636" width="9.42578125" style="77" customWidth="1"/>
    <col min="5637" max="5637" width="9.7109375" style="77" customWidth="1"/>
    <col min="5638" max="5638" width="9.42578125" style="77" customWidth="1"/>
    <col min="5639" max="5639" width="9.7109375" style="77" customWidth="1"/>
    <col min="5640" max="5888" width="9.140625" style="77"/>
    <col min="5889" max="5889" width="8.140625" style="77" customWidth="1"/>
    <col min="5890" max="5890" width="24.140625" style="77" customWidth="1"/>
    <col min="5891" max="5891" width="10.140625" style="77" customWidth="1"/>
    <col min="5892" max="5892" width="9.42578125" style="77" customWidth="1"/>
    <col min="5893" max="5893" width="9.7109375" style="77" customWidth="1"/>
    <col min="5894" max="5894" width="9.42578125" style="77" customWidth="1"/>
    <col min="5895" max="5895" width="9.7109375" style="77" customWidth="1"/>
    <col min="5896" max="6144" width="9.140625" style="77"/>
    <col min="6145" max="6145" width="8.140625" style="77" customWidth="1"/>
    <col min="6146" max="6146" width="24.140625" style="77" customWidth="1"/>
    <col min="6147" max="6147" width="10.140625" style="77" customWidth="1"/>
    <col min="6148" max="6148" width="9.42578125" style="77" customWidth="1"/>
    <col min="6149" max="6149" width="9.7109375" style="77" customWidth="1"/>
    <col min="6150" max="6150" width="9.42578125" style="77" customWidth="1"/>
    <col min="6151" max="6151" width="9.7109375" style="77" customWidth="1"/>
    <col min="6152" max="6400" width="9.140625" style="77"/>
    <col min="6401" max="6401" width="8.140625" style="77" customWidth="1"/>
    <col min="6402" max="6402" width="24.140625" style="77" customWidth="1"/>
    <col min="6403" max="6403" width="10.140625" style="77" customWidth="1"/>
    <col min="6404" max="6404" width="9.42578125" style="77" customWidth="1"/>
    <col min="6405" max="6405" width="9.7109375" style="77" customWidth="1"/>
    <col min="6406" max="6406" width="9.42578125" style="77" customWidth="1"/>
    <col min="6407" max="6407" width="9.7109375" style="77" customWidth="1"/>
    <col min="6408" max="6656" width="9.140625" style="77"/>
    <col min="6657" max="6657" width="8.140625" style="77" customWidth="1"/>
    <col min="6658" max="6658" width="24.140625" style="77" customWidth="1"/>
    <col min="6659" max="6659" width="10.140625" style="77" customWidth="1"/>
    <col min="6660" max="6660" width="9.42578125" style="77" customWidth="1"/>
    <col min="6661" max="6661" width="9.7109375" style="77" customWidth="1"/>
    <col min="6662" max="6662" width="9.42578125" style="77" customWidth="1"/>
    <col min="6663" max="6663" width="9.7109375" style="77" customWidth="1"/>
    <col min="6664" max="6912" width="9.140625" style="77"/>
    <col min="6913" max="6913" width="8.140625" style="77" customWidth="1"/>
    <col min="6914" max="6914" width="24.140625" style="77" customWidth="1"/>
    <col min="6915" max="6915" width="10.140625" style="77" customWidth="1"/>
    <col min="6916" max="6916" width="9.42578125" style="77" customWidth="1"/>
    <col min="6917" max="6917" width="9.7109375" style="77" customWidth="1"/>
    <col min="6918" max="6918" width="9.42578125" style="77" customWidth="1"/>
    <col min="6919" max="6919" width="9.7109375" style="77" customWidth="1"/>
    <col min="6920" max="7168" width="9.140625" style="77"/>
    <col min="7169" max="7169" width="8.140625" style="77" customWidth="1"/>
    <col min="7170" max="7170" width="24.140625" style="77" customWidth="1"/>
    <col min="7171" max="7171" width="10.140625" style="77" customWidth="1"/>
    <col min="7172" max="7172" width="9.42578125" style="77" customWidth="1"/>
    <col min="7173" max="7173" width="9.7109375" style="77" customWidth="1"/>
    <col min="7174" max="7174" width="9.42578125" style="77" customWidth="1"/>
    <col min="7175" max="7175" width="9.7109375" style="77" customWidth="1"/>
    <col min="7176" max="7424" width="9.140625" style="77"/>
    <col min="7425" max="7425" width="8.140625" style="77" customWidth="1"/>
    <col min="7426" max="7426" width="24.140625" style="77" customWidth="1"/>
    <col min="7427" max="7427" width="10.140625" style="77" customWidth="1"/>
    <col min="7428" max="7428" width="9.42578125" style="77" customWidth="1"/>
    <col min="7429" max="7429" width="9.7109375" style="77" customWidth="1"/>
    <col min="7430" max="7430" width="9.42578125" style="77" customWidth="1"/>
    <col min="7431" max="7431" width="9.7109375" style="77" customWidth="1"/>
    <col min="7432" max="7680" width="9.140625" style="77"/>
    <col min="7681" max="7681" width="8.140625" style="77" customWidth="1"/>
    <col min="7682" max="7682" width="24.140625" style="77" customWidth="1"/>
    <col min="7683" max="7683" width="10.140625" style="77" customWidth="1"/>
    <col min="7684" max="7684" width="9.42578125" style="77" customWidth="1"/>
    <col min="7685" max="7685" width="9.7109375" style="77" customWidth="1"/>
    <col min="7686" max="7686" width="9.42578125" style="77" customWidth="1"/>
    <col min="7687" max="7687" width="9.7109375" style="77" customWidth="1"/>
    <col min="7688" max="7936" width="9.140625" style="77"/>
    <col min="7937" max="7937" width="8.140625" style="77" customWidth="1"/>
    <col min="7938" max="7938" width="24.140625" style="77" customWidth="1"/>
    <col min="7939" max="7939" width="10.140625" style="77" customWidth="1"/>
    <col min="7940" max="7940" width="9.42578125" style="77" customWidth="1"/>
    <col min="7941" max="7941" width="9.7109375" style="77" customWidth="1"/>
    <col min="7942" max="7942" width="9.42578125" style="77" customWidth="1"/>
    <col min="7943" max="7943" width="9.7109375" style="77" customWidth="1"/>
    <col min="7944" max="8192" width="9.140625" style="77"/>
    <col min="8193" max="8193" width="8.140625" style="77" customWidth="1"/>
    <col min="8194" max="8194" width="24.140625" style="77" customWidth="1"/>
    <col min="8195" max="8195" width="10.140625" style="77" customWidth="1"/>
    <col min="8196" max="8196" width="9.42578125" style="77" customWidth="1"/>
    <col min="8197" max="8197" width="9.7109375" style="77" customWidth="1"/>
    <col min="8198" max="8198" width="9.42578125" style="77" customWidth="1"/>
    <col min="8199" max="8199" width="9.7109375" style="77" customWidth="1"/>
    <col min="8200" max="8448" width="9.140625" style="77"/>
    <col min="8449" max="8449" width="8.140625" style="77" customWidth="1"/>
    <col min="8450" max="8450" width="24.140625" style="77" customWidth="1"/>
    <col min="8451" max="8451" width="10.140625" style="77" customWidth="1"/>
    <col min="8452" max="8452" width="9.42578125" style="77" customWidth="1"/>
    <col min="8453" max="8453" width="9.7109375" style="77" customWidth="1"/>
    <col min="8454" max="8454" width="9.42578125" style="77" customWidth="1"/>
    <col min="8455" max="8455" width="9.7109375" style="77" customWidth="1"/>
    <col min="8456" max="8704" width="9.140625" style="77"/>
    <col min="8705" max="8705" width="8.140625" style="77" customWidth="1"/>
    <col min="8706" max="8706" width="24.140625" style="77" customWidth="1"/>
    <col min="8707" max="8707" width="10.140625" style="77" customWidth="1"/>
    <col min="8708" max="8708" width="9.42578125" style="77" customWidth="1"/>
    <col min="8709" max="8709" width="9.7109375" style="77" customWidth="1"/>
    <col min="8710" max="8710" width="9.42578125" style="77" customWidth="1"/>
    <col min="8711" max="8711" width="9.7109375" style="77" customWidth="1"/>
    <col min="8712" max="8960" width="9.140625" style="77"/>
    <col min="8961" max="8961" width="8.140625" style="77" customWidth="1"/>
    <col min="8962" max="8962" width="24.140625" style="77" customWidth="1"/>
    <col min="8963" max="8963" width="10.140625" style="77" customWidth="1"/>
    <col min="8964" max="8964" width="9.42578125" style="77" customWidth="1"/>
    <col min="8965" max="8965" width="9.7109375" style="77" customWidth="1"/>
    <col min="8966" max="8966" width="9.42578125" style="77" customWidth="1"/>
    <col min="8967" max="8967" width="9.7109375" style="77" customWidth="1"/>
    <col min="8968" max="9216" width="9.140625" style="77"/>
    <col min="9217" max="9217" width="8.140625" style="77" customWidth="1"/>
    <col min="9218" max="9218" width="24.140625" style="77" customWidth="1"/>
    <col min="9219" max="9219" width="10.140625" style="77" customWidth="1"/>
    <col min="9220" max="9220" width="9.42578125" style="77" customWidth="1"/>
    <col min="9221" max="9221" width="9.7109375" style="77" customWidth="1"/>
    <col min="9222" max="9222" width="9.42578125" style="77" customWidth="1"/>
    <col min="9223" max="9223" width="9.7109375" style="77" customWidth="1"/>
    <col min="9224" max="9472" width="9.140625" style="77"/>
    <col min="9473" max="9473" width="8.140625" style="77" customWidth="1"/>
    <col min="9474" max="9474" width="24.140625" style="77" customWidth="1"/>
    <col min="9475" max="9475" width="10.140625" style="77" customWidth="1"/>
    <col min="9476" max="9476" width="9.42578125" style="77" customWidth="1"/>
    <col min="9477" max="9477" width="9.7109375" style="77" customWidth="1"/>
    <col min="9478" max="9478" width="9.42578125" style="77" customWidth="1"/>
    <col min="9479" max="9479" width="9.7109375" style="77" customWidth="1"/>
    <col min="9480" max="9728" width="9.140625" style="77"/>
    <col min="9729" max="9729" width="8.140625" style="77" customWidth="1"/>
    <col min="9730" max="9730" width="24.140625" style="77" customWidth="1"/>
    <col min="9731" max="9731" width="10.140625" style="77" customWidth="1"/>
    <col min="9732" max="9732" width="9.42578125" style="77" customWidth="1"/>
    <col min="9733" max="9733" width="9.7109375" style="77" customWidth="1"/>
    <col min="9734" max="9734" width="9.42578125" style="77" customWidth="1"/>
    <col min="9735" max="9735" width="9.7109375" style="77" customWidth="1"/>
    <col min="9736" max="9984" width="9.140625" style="77"/>
    <col min="9985" max="9985" width="8.140625" style="77" customWidth="1"/>
    <col min="9986" max="9986" width="24.140625" style="77" customWidth="1"/>
    <col min="9987" max="9987" width="10.140625" style="77" customWidth="1"/>
    <col min="9988" max="9988" width="9.42578125" style="77" customWidth="1"/>
    <col min="9989" max="9989" width="9.7109375" style="77" customWidth="1"/>
    <col min="9990" max="9990" width="9.42578125" style="77" customWidth="1"/>
    <col min="9991" max="9991" width="9.7109375" style="77" customWidth="1"/>
    <col min="9992" max="10240" width="9.140625" style="77"/>
    <col min="10241" max="10241" width="8.140625" style="77" customWidth="1"/>
    <col min="10242" max="10242" width="24.140625" style="77" customWidth="1"/>
    <col min="10243" max="10243" width="10.140625" style="77" customWidth="1"/>
    <col min="10244" max="10244" width="9.42578125" style="77" customWidth="1"/>
    <col min="10245" max="10245" width="9.7109375" style="77" customWidth="1"/>
    <col min="10246" max="10246" width="9.42578125" style="77" customWidth="1"/>
    <col min="10247" max="10247" width="9.7109375" style="77" customWidth="1"/>
    <col min="10248" max="10496" width="9.140625" style="77"/>
    <col min="10497" max="10497" width="8.140625" style="77" customWidth="1"/>
    <col min="10498" max="10498" width="24.140625" style="77" customWidth="1"/>
    <col min="10499" max="10499" width="10.140625" style="77" customWidth="1"/>
    <col min="10500" max="10500" width="9.42578125" style="77" customWidth="1"/>
    <col min="10501" max="10501" width="9.7109375" style="77" customWidth="1"/>
    <col min="10502" max="10502" width="9.42578125" style="77" customWidth="1"/>
    <col min="10503" max="10503" width="9.7109375" style="77" customWidth="1"/>
    <col min="10504" max="10752" width="9.140625" style="77"/>
    <col min="10753" max="10753" width="8.140625" style="77" customWidth="1"/>
    <col min="10754" max="10754" width="24.140625" style="77" customWidth="1"/>
    <col min="10755" max="10755" width="10.140625" style="77" customWidth="1"/>
    <col min="10756" max="10756" width="9.42578125" style="77" customWidth="1"/>
    <col min="10757" max="10757" width="9.7109375" style="77" customWidth="1"/>
    <col min="10758" max="10758" width="9.42578125" style="77" customWidth="1"/>
    <col min="10759" max="10759" width="9.7109375" style="77" customWidth="1"/>
    <col min="10760" max="11008" width="9.140625" style="77"/>
    <col min="11009" max="11009" width="8.140625" style="77" customWidth="1"/>
    <col min="11010" max="11010" width="24.140625" style="77" customWidth="1"/>
    <col min="11011" max="11011" width="10.140625" style="77" customWidth="1"/>
    <col min="11012" max="11012" width="9.42578125" style="77" customWidth="1"/>
    <col min="11013" max="11013" width="9.7109375" style="77" customWidth="1"/>
    <col min="11014" max="11014" width="9.42578125" style="77" customWidth="1"/>
    <col min="11015" max="11015" width="9.7109375" style="77" customWidth="1"/>
    <col min="11016" max="11264" width="9.140625" style="77"/>
    <col min="11265" max="11265" width="8.140625" style="77" customWidth="1"/>
    <col min="11266" max="11266" width="24.140625" style="77" customWidth="1"/>
    <col min="11267" max="11267" width="10.140625" style="77" customWidth="1"/>
    <col min="11268" max="11268" width="9.42578125" style="77" customWidth="1"/>
    <col min="11269" max="11269" width="9.7109375" style="77" customWidth="1"/>
    <col min="11270" max="11270" width="9.42578125" style="77" customWidth="1"/>
    <col min="11271" max="11271" width="9.7109375" style="77" customWidth="1"/>
    <col min="11272" max="11520" width="9.140625" style="77"/>
    <col min="11521" max="11521" width="8.140625" style="77" customWidth="1"/>
    <col min="11522" max="11522" width="24.140625" style="77" customWidth="1"/>
    <col min="11523" max="11523" width="10.140625" style="77" customWidth="1"/>
    <col min="11524" max="11524" width="9.42578125" style="77" customWidth="1"/>
    <col min="11525" max="11525" width="9.7109375" style="77" customWidth="1"/>
    <col min="11526" max="11526" width="9.42578125" style="77" customWidth="1"/>
    <col min="11527" max="11527" width="9.7109375" style="77" customWidth="1"/>
    <col min="11528" max="11776" width="9.140625" style="77"/>
    <col min="11777" max="11777" width="8.140625" style="77" customWidth="1"/>
    <col min="11778" max="11778" width="24.140625" style="77" customWidth="1"/>
    <col min="11779" max="11779" width="10.140625" style="77" customWidth="1"/>
    <col min="11780" max="11780" width="9.42578125" style="77" customWidth="1"/>
    <col min="11781" max="11781" width="9.7109375" style="77" customWidth="1"/>
    <col min="11782" max="11782" width="9.42578125" style="77" customWidth="1"/>
    <col min="11783" max="11783" width="9.7109375" style="77" customWidth="1"/>
    <col min="11784" max="12032" width="9.140625" style="77"/>
    <col min="12033" max="12033" width="8.140625" style="77" customWidth="1"/>
    <col min="12034" max="12034" width="24.140625" style="77" customWidth="1"/>
    <col min="12035" max="12035" width="10.140625" style="77" customWidth="1"/>
    <col min="12036" max="12036" width="9.42578125" style="77" customWidth="1"/>
    <col min="12037" max="12037" width="9.7109375" style="77" customWidth="1"/>
    <col min="12038" max="12038" width="9.42578125" style="77" customWidth="1"/>
    <col min="12039" max="12039" width="9.7109375" style="77" customWidth="1"/>
    <col min="12040" max="12288" width="9.140625" style="77"/>
    <col min="12289" max="12289" width="8.140625" style="77" customWidth="1"/>
    <col min="12290" max="12290" width="24.140625" style="77" customWidth="1"/>
    <col min="12291" max="12291" width="10.140625" style="77" customWidth="1"/>
    <col min="12292" max="12292" width="9.42578125" style="77" customWidth="1"/>
    <col min="12293" max="12293" width="9.7109375" style="77" customWidth="1"/>
    <col min="12294" max="12294" width="9.42578125" style="77" customWidth="1"/>
    <col min="12295" max="12295" width="9.7109375" style="77" customWidth="1"/>
    <col min="12296" max="12544" width="9.140625" style="77"/>
    <col min="12545" max="12545" width="8.140625" style="77" customWidth="1"/>
    <col min="12546" max="12546" width="24.140625" style="77" customWidth="1"/>
    <col min="12547" max="12547" width="10.140625" style="77" customWidth="1"/>
    <col min="12548" max="12548" width="9.42578125" style="77" customWidth="1"/>
    <col min="12549" max="12549" width="9.7109375" style="77" customWidth="1"/>
    <col min="12550" max="12550" width="9.42578125" style="77" customWidth="1"/>
    <col min="12551" max="12551" width="9.7109375" style="77" customWidth="1"/>
    <col min="12552" max="12800" width="9.140625" style="77"/>
    <col min="12801" max="12801" width="8.140625" style="77" customWidth="1"/>
    <col min="12802" max="12802" width="24.140625" style="77" customWidth="1"/>
    <col min="12803" max="12803" width="10.140625" style="77" customWidth="1"/>
    <col min="12804" max="12804" width="9.42578125" style="77" customWidth="1"/>
    <col min="12805" max="12805" width="9.7109375" style="77" customWidth="1"/>
    <col min="12806" max="12806" width="9.42578125" style="77" customWidth="1"/>
    <col min="12807" max="12807" width="9.7109375" style="77" customWidth="1"/>
    <col min="12808" max="13056" width="9.140625" style="77"/>
    <col min="13057" max="13057" width="8.140625" style="77" customWidth="1"/>
    <col min="13058" max="13058" width="24.140625" style="77" customWidth="1"/>
    <col min="13059" max="13059" width="10.140625" style="77" customWidth="1"/>
    <col min="13060" max="13060" width="9.42578125" style="77" customWidth="1"/>
    <col min="13061" max="13061" width="9.7109375" style="77" customWidth="1"/>
    <col min="13062" max="13062" width="9.42578125" style="77" customWidth="1"/>
    <col min="13063" max="13063" width="9.7109375" style="77" customWidth="1"/>
    <col min="13064" max="13312" width="9.140625" style="77"/>
    <col min="13313" max="13313" width="8.140625" style="77" customWidth="1"/>
    <col min="13314" max="13314" width="24.140625" style="77" customWidth="1"/>
    <col min="13315" max="13315" width="10.140625" style="77" customWidth="1"/>
    <col min="13316" max="13316" width="9.42578125" style="77" customWidth="1"/>
    <col min="13317" max="13317" width="9.7109375" style="77" customWidth="1"/>
    <col min="13318" max="13318" width="9.42578125" style="77" customWidth="1"/>
    <col min="13319" max="13319" width="9.7109375" style="77" customWidth="1"/>
    <col min="13320" max="13568" width="9.140625" style="77"/>
    <col min="13569" max="13569" width="8.140625" style="77" customWidth="1"/>
    <col min="13570" max="13570" width="24.140625" style="77" customWidth="1"/>
    <col min="13571" max="13571" width="10.140625" style="77" customWidth="1"/>
    <col min="13572" max="13572" width="9.42578125" style="77" customWidth="1"/>
    <col min="13573" max="13573" width="9.7109375" style="77" customWidth="1"/>
    <col min="13574" max="13574" width="9.42578125" style="77" customWidth="1"/>
    <col min="13575" max="13575" width="9.7109375" style="77" customWidth="1"/>
    <col min="13576" max="13824" width="9.140625" style="77"/>
    <col min="13825" max="13825" width="8.140625" style="77" customWidth="1"/>
    <col min="13826" max="13826" width="24.140625" style="77" customWidth="1"/>
    <col min="13827" max="13827" width="10.140625" style="77" customWidth="1"/>
    <col min="13828" max="13828" width="9.42578125" style="77" customWidth="1"/>
    <col min="13829" max="13829" width="9.7109375" style="77" customWidth="1"/>
    <col min="13830" max="13830" width="9.42578125" style="77" customWidth="1"/>
    <col min="13831" max="13831" width="9.7109375" style="77" customWidth="1"/>
    <col min="13832" max="14080" width="9.140625" style="77"/>
    <col min="14081" max="14081" width="8.140625" style="77" customWidth="1"/>
    <col min="14082" max="14082" width="24.140625" style="77" customWidth="1"/>
    <col min="14083" max="14083" width="10.140625" style="77" customWidth="1"/>
    <col min="14084" max="14084" width="9.42578125" style="77" customWidth="1"/>
    <col min="14085" max="14085" width="9.7109375" style="77" customWidth="1"/>
    <col min="14086" max="14086" width="9.42578125" style="77" customWidth="1"/>
    <col min="14087" max="14087" width="9.7109375" style="77" customWidth="1"/>
    <col min="14088" max="14336" width="9.140625" style="77"/>
    <col min="14337" max="14337" width="8.140625" style="77" customWidth="1"/>
    <col min="14338" max="14338" width="24.140625" style="77" customWidth="1"/>
    <col min="14339" max="14339" width="10.140625" style="77" customWidth="1"/>
    <col min="14340" max="14340" width="9.42578125" style="77" customWidth="1"/>
    <col min="14341" max="14341" width="9.7109375" style="77" customWidth="1"/>
    <col min="14342" max="14342" width="9.42578125" style="77" customWidth="1"/>
    <col min="14343" max="14343" width="9.7109375" style="77" customWidth="1"/>
    <col min="14344" max="14592" width="9.140625" style="77"/>
    <col min="14593" max="14593" width="8.140625" style="77" customWidth="1"/>
    <col min="14594" max="14594" width="24.140625" style="77" customWidth="1"/>
    <col min="14595" max="14595" width="10.140625" style="77" customWidth="1"/>
    <col min="14596" max="14596" width="9.42578125" style="77" customWidth="1"/>
    <col min="14597" max="14597" width="9.7109375" style="77" customWidth="1"/>
    <col min="14598" max="14598" width="9.42578125" style="77" customWidth="1"/>
    <col min="14599" max="14599" width="9.7109375" style="77" customWidth="1"/>
    <col min="14600" max="14848" width="9.140625" style="77"/>
    <col min="14849" max="14849" width="8.140625" style="77" customWidth="1"/>
    <col min="14850" max="14850" width="24.140625" style="77" customWidth="1"/>
    <col min="14851" max="14851" width="10.140625" style="77" customWidth="1"/>
    <col min="14852" max="14852" width="9.42578125" style="77" customWidth="1"/>
    <col min="14853" max="14853" width="9.7109375" style="77" customWidth="1"/>
    <col min="14854" max="14854" width="9.42578125" style="77" customWidth="1"/>
    <col min="14855" max="14855" width="9.7109375" style="77" customWidth="1"/>
    <col min="14856" max="15104" width="9.140625" style="77"/>
    <col min="15105" max="15105" width="8.140625" style="77" customWidth="1"/>
    <col min="15106" max="15106" width="24.140625" style="77" customWidth="1"/>
    <col min="15107" max="15107" width="10.140625" style="77" customWidth="1"/>
    <col min="15108" max="15108" width="9.42578125" style="77" customWidth="1"/>
    <col min="15109" max="15109" width="9.7109375" style="77" customWidth="1"/>
    <col min="15110" max="15110" width="9.42578125" style="77" customWidth="1"/>
    <col min="15111" max="15111" width="9.7109375" style="77" customWidth="1"/>
    <col min="15112" max="15360" width="9.140625" style="77"/>
    <col min="15361" max="15361" width="8.140625" style="77" customWidth="1"/>
    <col min="15362" max="15362" width="24.140625" style="77" customWidth="1"/>
    <col min="15363" max="15363" width="10.140625" style="77" customWidth="1"/>
    <col min="15364" max="15364" width="9.42578125" style="77" customWidth="1"/>
    <col min="15365" max="15365" width="9.7109375" style="77" customWidth="1"/>
    <col min="15366" max="15366" width="9.42578125" style="77" customWidth="1"/>
    <col min="15367" max="15367" width="9.7109375" style="77" customWidth="1"/>
    <col min="15368" max="15616" width="9.140625" style="77"/>
    <col min="15617" max="15617" width="8.140625" style="77" customWidth="1"/>
    <col min="15618" max="15618" width="24.140625" style="77" customWidth="1"/>
    <col min="15619" max="15619" width="10.140625" style="77" customWidth="1"/>
    <col min="15620" max="15620" width="9.42578125" style="77" customWidth="1"/>
    <col min="15621" max="15621" width="9.7109375" style="77" customWidth="1"/>
    <col min="15622" max="15622" width="9.42578125" style="77" customWidth="1"/>
    <col min="15623" max="15623" width="9.7109375" style="77" customWidth="1"/>
    <col min="15624" max="15872" width="9.140625" style="77"/>
    <col min="15873" max="15873" width="8.140625" style="77" customWidth="1"/>
    <col min="15874" max="15874" width="24.140625" style="77" customWidth="1"/>
    <col min="15875" max="15875" width="10.140625" style="77" customWidth="1"/>
    <col min="15876" max="15876" width="9.42578125" style="77" customWidth="1"/>
    <col min="15877" max="15877" width="9.7109375" style="77" customWidth="1"/>
    <col min="15878" max="15878" width="9.42578125" style="77" customWidth="1"/>
    <col min="15879" max="15879" width="9.7109375" style="77" customWidth="1"/>
    <col min="15880" max="16128" width="9.140625" style="77"/>
    <col min="16129" max="16129" width="8.140625" style="77" customWidth="1"/>
    <col min="16130" max="16130" width="24.140625" style="77" customWidth="1"/>
    <col min="16131" max="16131" width="10.140625" style="77" customWidth="1"/>
    <col min="16132" max="16132" width="9.42578125" style="77" customWidth="1"/>
    <col min="16133" max="16133" width="9.7109375" style="77" customWidth="1"/>
    <col min="16134" max="16134" width="9.42578125" style="77" customWidth="1"/>
    <col min="16135" max="16135" width="9.7109375" style="77" customWidth="1"/>
    <col min="16136" max="16384" width="9.140625" style="77"/>
  </cols>
  <sheetData>
    <row r="1" spans="1:32" s="76" customFormat="1">
      <c r="A1" s="1044"/>
      <c r="B1" s="1045" t="s">
        <v>0</v>
      </c>
      <c r="C1" s="888" t="str">
        <f>'[4]Kadar.ode. ТАB 1'!C1</f>
        <v>КБЦ "Др Драгишс Мишовић - Дедиње"</v>
      </c>
      <c r="D1" s="266"/>
      <c r="E1" s="1046"/>
      <c r="F1" s="266"/>
      <c r="G1" s="976"/>
    </row>
    <row r="2" spans="1:32">
      <c r="A2" s="1044"/>
      <c r="B2" s="1045" t="s">
        <v>1</v>
      </c>
      <c r="C2" s="888">
        <v>7044445</v>
      </c>
      <c r="D2" s="266"/>
      <c r="E2" s="1046"/>
      <c r="F2" s="266"/>
      <c r="G2" s="976"/>
    </row>
    <row r="3" spans="1:32">
      <c r="A3" s="1044"/>
      <c r="B3" s="1045" t="s">
        <v>2</v>
      </c>
      <c r="C3" s="888" t="s">
        <v>7727</v>
      </c>
      <c r="D3" s="266"/>
      <c r="E3" s="1046"/>
      <c r="F3" s="266"/>
      <c r="G3" s="976"/>
    </row>
    <row r="4" spans="1:32" ht="15.75" customHeight="1">
      <c r="A4" s="1044"/>
      <c r="B4" s="1045" t="s">
        <v>7247</v>
      </c>
      <c r="C4" s="268" t="s">
        <v>7248</v>
      </c>
      <c r="D4" s="269"/>
      <c r="E4" s="1047"/>
      <c r="F4" s="269"/>
      <c r="G4" s="978"/>
    </row>
    <row r="5" spans="1:32">
      <c r="F5" s="77" t="s">
        <v>7249</v>
      </c>
    </row>
    <row r="6" spans="1:32" ht="34.5" customHeight="1">
      <c r="A6" s="1998" t="s">
        <v>1450</v>
      </c>
      <c r="B6" s="1998" t="s">
        <v>1451</v>
      </c>
      <c r="C6" s="1998" t="s">
        <v>1472</v>
      </c>
      <c r="D6" s="1998" t="s">
        <v>1473</v>
      </c>
      <c r="E6" s="1998"/>
      <c r="F6" s="1998" t="s">
        <v>1474</v>
      </c>
      <c r="G6" s="1998"/>
    </row>
    <row r="7" spans="1:32" ht="43.5" customHeight="1" thickBot="1">
      <c r="A7" s="1997"/>
      <c r="B7" s="1997"/>
      <c r="C7" s="1997"/>
      <c r="D7" s="38" t="s">
        <v>7246</v>
      </c>
      <c r="E7" s="39" t="s">
        <v>7250</v>
      </c>
      <c r="F7" s="38" t="s">
        <v>7246</v>
      </c>
      <c r="G7" s="39" t="s">
        <v>7250</v>
      </c>
      <c r="I7" s="1048"/>
      <c r="J7" s="1048"/>
      <c r="K7" s="1048"/>
    </row>
    <row r="8" spans="1:32" ht="24.95" customHeight="1" thickTop="1">
      <c r="A8" s="80">
        <v>313</v>
      </c>
      <c r="B8" s="81" t="s">
        <v>1467</v>
      </c>
      <c r="C8" s="82">
        <v>15</v>
      </c>
      <c r="D8" s="82">
        <v>211</v>
      </c>
      <c r="E8" s="1049">
        <v>354</v>
      </c>
      <c r="F8" s="83">
        <v>1047</v>
      </c>
      <c r="G8" s="84">
        <v>1396</v>
      </c>
      <c r="H8" s="1050"/>
      <c r="I8" s="1051"/>
      <c r="J8" s="1052"/>
      <c r="K8" s="1052"/>
      <c r="P8" s="151"/>
    </row>
    <row r="9" spans="1:32" ht="24.95" customHeight="1">
      <c r="A9" s="1053">
        <v>433</v>
      </c>
      <c r="B9" s="1054" t="s">
        <v>1475</v>
      </c>
      <c r="C9" s="1055">
        <v>2</v>
      </c>
      <c r="D9" s="1055">
        <v>168</v>
      </c>
      <c r="E9" s="1041">
        <v>288</v>
      </c>
      <c r="F9" s="1056">
        <v>625</v>
      </c>
      <c r="G9" s="1042">
        <v>1015</v>
      </c>
      <c r="H9" s="1050"/>
      <c r="I9" s="1051"/>
      <c r="J9" s="1052"/>
      <c r="K9" s="1052"/>
    </row>
    <row r="10" spans="1:32" ht="24.95" customHeight="1">
      <c r="A10" s="1037"/>
      <c r="B10" s="1057" t="s">
        <v>1471</v>
      </c>
      <c r="C10" s="1055"/>
      <c r="D10" s="1055">
        <v>54</v>
      </c>
      <c r="E10" s="1058">
        <v>674</v>
      </c>
      <c r="F10" s="1056">
        <v>186</v>
      </c>
      <c r="G10" s="1058">
        <v>2836</v>
      </c>
      <c r="H10" s="1050"/>
      <c r="I10" s="1051"/>
      <c r="J10" s="1052"/>
      <c r="K10" s="1052"/>
    </row>
    <row r="11" spans="1:32" ht="24.95" customHeight="1">
      <c r="A11" s="1037"/>
      <c r="B11" s="1059"/>
      <c r="C11" s="1055"/>
      <c r="D11" s="1055"/>
      <c r="E11" s="1058"/>
      <c r="F11" s="1056"/>
      <c r="G11" s="1058"/>
      <c r="H11" s="1050"/>
      <c r="I11" s="1052"/>
      <c r="J11" s="1052"/>
      <c r="K11" s="1052"/>
    </row>
    <row r="12" spans="1:32" ht="24.95" customHeight="1">
      <c r="A12" s="1037"/>
      <c r="B12" s="1059"/>
      <c r="C12" s="1055"/>
      <c r="D12" s="1055"/>
      <c r="E12" s="1058"/>
      <c r="F12" s="1056"/>
      <c r="G12" s="1058"/>
      <c r="H12" s="1050"/>
      <c r="I12" s="1052"/>
      <c r="J12" s="1052"/>
      <c r="K12" s="1052"/>
    </row>
    <row r="13" spans="1:32" ht="24.95" customHeight="1">
      <c r="A13" s="1037"/>
      <c r="B13" s="1059"/>
      <c r="C13" s="1055"/>
      <c r="D13" s="1055"/>
      <c r="E13" s="1058"/>
      <c r="F13" s="1056"/>
      <c r="G13" s="1058"/>
      <c r="H13" s="1050"/>
      <c r="I13" s="1052"/>
      <c r="J13" s="1052"/>
      <c r="K13" s="1052"/>
    </row>
    <row r="14" spans="1:32" ht="24.95" customHeight="1">
      <c r="A14" s="1037"/>
      <c r="B14" s="1059"/>
      <c r="C14" s="1055"/>
      <c r="D14" s="1055"/>
      <c r="E14" s="1058"/>
      <c r="F14" s="1056"/>
      <c r="G14" s="1058"/>
      <c r="H14" s="1050"/>
      <c r="I14" s="1052"/>
      <c r="J14" s="1052"/>
      <c r="K14" s="1052"/>
    </row>
    <row r="15" spans="1:32" ht="24.95" customHeight="1">
      <c r="A15" s="1037"/>
      <c r="B15" s="1059"/>
      <c r="C15" s="1055"/>
      <c r="D15" s="1055"/>
      <c r="E15" s="1058"/>
      <c r="F15" s="1056"/>
      <c r="G15" s="1058"/>
      <c r="H15" s="1050"/>
      <c r="I15" s="1052"/>
      <c r="J15" s="1052"/>
      <c r="K15" s="1052"/>
    </row>
    <row r="16" spans="1:32" ht="24.95" customHeight="1">
      <c r="A16" s="1037"/>
      <c r="B16" s="1059"/>
      <c r="C16" s="1055"/>
      <c r="D16" s="1055"/>
      <c r="E16" s="1058"/>
      <c r="F16" s="1056"/>
      <c r="G16" s="1058"/>
      <c r="H16" s="1050"/>
      <c r="I16" s="1052"/>
      <c r="J16" s="1052"/>
      <c r="K16" s="1052"/>
      <c r="AF16" s="77" t="s">
        <v>1460</v>
      </c>
    </row>
    <row r="17" spans="1:11" ht="24.95" customHeight="1">
      <c r="A17" s="1037"/>
      <c r="B17" s="1059"/>
      <c r="C17" s="1055"/>
      <c r="D17" s="1055"/>
      <c r="E17" s="1058"/>
      <c r="F17" s="1056"/>
      <c r="G17" s="1058"/>
      <c r="H17" s="1050"/>
      <c r="I17" s="1052"/>
      <c r="J17" s="1052"/>
      <c r="K17" s="1052"/>
    </row>
    <row r="18" spans="1:11" ht="24.95" customHeight="1">
      <c r="A18" s="1999" t="s">
        <v>1476</v>
      </c>
      <c r="B18" s="1999"/>
      <c r="C18" s="1055">
        <f>SUM(C8:C17)</f>
        <v>17</v>
      </c>
      <c r="D18" s="1055">
        <f>SUM(D8:D17)</f>
        <v>433</v>
      </c>
      <c r="E18" s="1060">
        <f>SUM(E8:E17)</f>
        <v>1316</v>
      </c>
      <c r="F18" s="1061">
        <f>SUM(F8:F17)</f>
        <v>1858</v>
      </c>
      <c r="G18" s="1062">
        <f>SUM(G8:G17)</f>
        <v>5247</v>
      </c>
      <c r="H18" s="1050"/>
      <c r="I18" s="1052"/>
      <c r="J18" s="1052"/>
      <c r="K18" s="1052"/>
    </row>
  </sheetData>
  <mergeCells count="6">
    <mergeCell ref="F6:G6"/>
    <mergeCell ref="A18:B18"/>
    <mergeCell ref="A6:A7"/>
    <mergeCell ref="B6:B7"/>
    <mergeCell ref="C6:C7"/>
    <mergeCell ref="D6:E6"/>
  </mergeCells>
  <pageMargins left="0.75" right="0.75" top="0.75" bottom="1" header="0.5" footer="0.5"/>
  <pageSetup paperSize="9" orientation="portrait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C00000"/>
  </sheetPr>
  <dimension ref="A1:Y22"/>
  <sheetViews>
    <sheetView topLeftCell="A4" workbookViewId="0">
      <selection activeCell="L16" sqref="L16"/>
    </sheetView>
  </sheetViews>
  <sheetFormatPr defaultRowHeight="12.75"/>
  <cols>
    <col min="1" max="1" width="7.42578125" style="96" customWidth="1"/>
    <col min="2" max="2" width="45" style="96" customWidth="1"/>
    <col min="3" max="3" width="14.28515625" style="96" customWidth="1"/>
    <col min="4" max="4" width="9.28515625" style="96" customWidth="1"/>
    <col min="5" max="5" width="8.42578125" style="97" customWidth="1"/>
    <col min="6" max="6" width="9.85546875" style="96" customWidth="1"/>
    <col min="7" max="7" width="9.140625" style="97" customWidth="1"/>
    <col min="8" max="249" width="9.140625" style="96"/>
    <col min="250" max="250" width="7.42578125" style="96" customWidth="1"/>
    <col min="251" max="251" width="45" style="96" customWidth="1"/>
    <col min="252" max="252" width="14.28515625" style="96" customWidth="1"/>
    <col min="253" max="253" width="9.28515625" style="96" customWidth="1"/>
    <col min="254" max="254" width="8.42578125" style="96" customWidth="1"/>
    <col min="255" max="255" width="9.85546875" style="96" customWidth="1"/>
    <col min="256" max="257" width="8.42578125" style="96" customWidth="1"/>
    <col min="258" max="505" width="9.140625" style="96"/>
    <col min="506" max="506" width="7.42578125" style="96" customWidth="1"/>
    <col min="507" max="507" width="45" style="96" customWidth="1"/>
    <col min="508" max="508" width="14.28515625" style="96" customWidth="1"/>
    <col min="509" max="509" width="9.28515625" style="96" customWidth="1"/>
    <col min="510" max="510" width="8.42578125" style="96" customWidth="1"/>
    <col min="511" max="511" width="9.85546875" style="96" customWidth="1"/>
    <col min="512" max="513" width="8.42578125" style="96" customWidth="1"/>
    <col min="514" max="761" width="9.140625" style="96"/>
    <col min="762" max="762" width="7.42578125" style="96" customWidth="1"/>
    <col min="763" max="763" width="45" style="96" customWidth="1"/>
    <col min="764" max="764" width="14.28515625" style="96" customWidth="1"/>
    <col min="765" max="765" width="9.28515625" style="96" customWidth="1"/>
    <col min="766" max="766" width="8.42578125" style="96" customWidth="1"/>
    <col min="767" max="767" width="9.85546875" style="96" customWidth="1"/>
    <col min="768" max="769" width="8.42578125" style="96" customWidth="1"/>
    <col min="770" max="1017" width="9.140625" style="96"/>
    <col min="1018" max="1018" width="7.42578125" style="96" customWidth="1"/>
    <col min="1019" max="1019" width="45" style="96" customWidth="1"/>
    <col min="1020" max="1020" width="14.28515625" style="96" customWidth="1"/>
    <col min="1021" max="1021" width="9.28515625" style="96" customWidth="1"/>
    <col min="1022" max="1022" width="8.42578125" style="96" customWidth="1"/>
    <col min="1023" max="1023" width="9.85546875" style="96" customWidth="1"/>
    <col min="1024" max="1025" width="8.42578125" style="96" customWidth="1"/>
    <col min="1026" max="1273" width="9.140625" style="96"/>
    <col min="1274" max="1274" width="7.42578125" style="96" customWidth="1"/>
    <col min="1275" max="1275" width="45" style="96" customWidth="1"/>
    <col min="1276" max="1276" width="14.28515625" style="96" customWidth="1"/>
    <col min="1277" max="1277" width="9.28515625" style="96" customWidth="1"/>
    <col min="1278" max="1278" width="8.42578125" style="96" customWidth="1"/>
    <col min="1279" max="1279" width="9.85546875" style="96" customWidth="1"/>
    <col min="1280" max="1281" width="8.42578125" style="96" customWidth="1"/>
    <col min="1282" max="1529" width="9.140625" style="96"/>
    <col min="1530" max="1530" width="7.42578125" style="96" customWidth="1"/>
    <col min="1531" max="1531" width="45" style="96" customWidth="1"/>
    <col min="1532" max="1532" width="14.28515625" style="96" customWidth="1"/>
    <col min="1533" max="1533" width="9.28515625" style="96" customWidth="1"/>
    <col min="1534" max="1534" width="8.42578125" style="96" customWidth="1"/>
    <col min="1535" max="1535" width="9.85546875" style="96" customWidth="1"/>
    <col min="1536" max="1537" width="8.42578125" style="96" customWidth="1"/>
    <col min="1538" max="1785" width="9.140625" style="96"/>
    <col min="1786" max="1786" width="7.42578125" style="96" customWidth="1"/>
    <col min="1787" max="1787" width="45" style="96" customWidth="1"/>
    <col min="1788" max="1788" width="14.28515625" style="96" customWidth="1"/>
    <col min="1789" max="1789" width="9.28515625" style="96" customWidth="1"/>
    <col min="1790" max="1790" width="8.42578125" style="96" customWidth="1"/>
    <col min="1791" max="1791" width="9.85546875" style="96" customWidth="1"/>
    <col min="1792" max="1793" width="8.42578125" style="96" customWidth="1"/>
    <col min="1794" max="2041" width="9.140625" style="96"/>
    <col min="2042" max="2042" width="7.42578125" style="96" customWidth="1"/>
    <col min="2043" max="2043" width="45" style="96" customWidth="1"/>
    <col min="2044" max="2044" width="14.28515625" style="96" customWidth="1"/>
    <col min="2045" max="2045" width="9.28515625" style="96" customWidth="1"/>
    <col min="2046" max="2046" width="8.42578125" style="96" customWidth="1"/>
    <col min="2047" max="2047" width="9.85546875" style="96" customWidth="1"/>
    <col min="2048" max="2049" width="8.42578125" style="96" customWidth="1"/>
    <col min="2050" max="2297" width="9.140625" style="96"/>
    <col min="2298" max="2298" width="7.42578125" style="96" customWidth="1"/>
    <col min="2299" max="2299" width="45" style="96" customWidth="1"/>
    <col min="2300" max="2300" width="14.28515625" style="96" customWidth="1"/>
    <col min="2301" max="2301" width="9.28515625" style="96" customWidth="1"/>
    <col min="2302" max="2302" width="8.42578125" style="96" customWidth="1"/>
    <col min="2303" max="2303" width="9.85546875" style="96" customWidth="1"/>
    <col min="2304" max="2305" width="8.42578125" style="96" customWidth="1"/>
    <col min="2306" max="2553" width="9.140625" style="96"/>
    <col min="2554" max="2554" width="7.42578125" style="96" customWidth="1"/>
    <col min="2555" max="2555" width="45" style="96" customWidth="1"/>
    <col min="2556" max="2556" width="14.28515625" style="96" customWidth="1"/>
    <col min="2557" max="2557" width="9.28515625" style="96" customWidth="1"/>
    <col min="2558" max="2558" width="8.42578125" style="96" customWidth="1"/>
    <col min="2559" max="2559" width="9.85546875" style="96" customWidth="1"/>
    <col min="2560" max="2561" width="8.42578125" style="96" customWidth="1"/>
    <col min="2562" max="2809" width="9.140625" style="96"/>
    <col min="2810" max="2810" width="7.42578125" style="96" customWidth="1"/>
    <col min="2811" max="2811" width="45" style="96" customWidth="1"/>
    <col min="2812" max="2812" width="14.28515625" style="96" customWidth="1"/>
    <col min="2813" max="2813" width="9.28515625" style="96" customWidth="1"/>
    <col min="2814" max="2814" width="8.42578125" style="96" customWidth="1"/>
    <col min="2815" max="2815" width="9.85546875" style="96" customWidth="1"/>
    <col min="2816" max="2817" width="8.42578125" style="96" customWidth="1"/>
    <col min="2818" max="3065" width="9.140625" style="96"/>
    <col min="3066" max="3066" width="7.42578125" style="96" customWidth="1"/>
    <col min="3067" max="3067" width="45" style="96" customWidth="1"/>
    <col min="3068" max="3068" width="14.28515625" style="96" customWidth="1"/>
    <col min="3069" max="3069" width="9.28515625" style="96" customWidth="1"/>
    <col min="3070" max="3070" width="8.42578125" style="96" customWidth="1"/>
    <col min="3071" max="3071" width="9.85546875" style="96" customWidth="1"/>
    <col min="3072" max="3073" width="8.42578125" style="96" customWidth="1"/>
    <col min="3074" max="3321" width="9.140625" style="96"/>
    <col min="3322" max="3322" width="7.42578125" style="96" customWidth="1"/>
    <col min="3323" max="3323" width="45" style="96" customWidth="1"/>
    <col min="3324" max="3324" width="14.28515625" style="96" customWidth="1"/>
    <col min="3325" max="3325" width="9.28515625" style="96" customWidth="1"/>
    <col min="3326" max="3326" width="8.42578125" style="96" customWidth="1"/>
    <col min="3327" max="3327" width="9.85546875" style="96" customWidth="1"/>
    <col min="3328" max="3329" width="8.42578125" style="96" customWidth="1"/>
    <col min="3330" max="3577" width="9.140625" style="96"/>
    <col min="3578" max="3578" width="7.42578125" style="96" customWidth="1"/>
    <col min="3579" max="3579" width="45" style="96" customWidth="1"/>
    <col min="3580" max="3580" width="14.28515625" style="96" customWidth="1"/>
    <col min="3581" max="3581" width="9.28515625" style="96" customWidth="1"/>
    <col min="3582" max="3582" width="8.42578125" style="96" customWidth="1"/>
    <col min="3583" max="3583" width="9.85546875" style="96" customWidth="1"/>
    <col min="3584" max="3585" width="8.42578125" style="96" customWidth="1"/>
    <col min="3586" max="3833" width="9.140625" style="96"/>
    <col min="3834" max="3834" width="7.42578125" style="96" customWidth="1"/>
    <col min="3835" max="3835" width="45" style="96" customWidth="1"/>
    <col min="3836" max="3836" width="14.28515625" style="96" customWidth="1"/>
    <col min="3837" max="3837" width="9.28515625" style="96" customWidth="1"/>
    <col min="3838" max="3838" width="8.42578125" style="96" customWidth="1"/>
    <col min="3839" max="3839" width="9.85546875" style="96" customWidth="1"/>
    <col min="3840" max="3841" width="8.42578125" style="96" customWidth="1"/>
    <col min="3842" max="4089" width="9.140625" style="96"/>
    <col min="4090" max="4090" width="7.42578125" style="96" customWidth="1"/>
    <col min="4091" max="4091" width="45" style="96" customWidth="1"/>
    <col min="4092" max="4092" width="14.28515625" style="96" customWidth="1"/>
    <col min="4093" max="4093" width="9.28515625" style="96" customWidth="1"/>
    <col min="4094" max="4094" width="8.42578125" style="96" customWidth="1"/>
    <col min="4095" max="4095" width="9.85546875" style="96" customWidth="1"/>
    <col min="4096" max="4097" width="8.42578125" style="96" customWidth="1"/>
    <col min="4098" max="4345" width="9.140625" style="96"/>
    <col min="4346" max="4346" width="7.42578125" style="96" customWidth="1"/>
    <col min="4347" max="4347" width="45" style="96" customWidth="1"/>
    <col min="4348" max="4348" width="14.28515625" style="96" customWidth="1"/>
    <col min="4349" max="4349" width="9.28515625" style="96" customWidth="1"/>
    <col min="4350" max="4350" width="8.42578125" style="96" customWidth="1"/>
    <col min="4351" max="4351" width="9.85546875" style="96" customWidth="1"/>
    <col min="4352" max="4353" width="8.42578125" style="96" customWidth="1"/>
    <col min="4354" max="4601" width="9.140625" style="96"/>
    <col min="4602" max="4602" width="7.42578125" style="96" customWidth="1"/>
    <col min="4603" max="4603" width="45" style="96" customWidth="1"/>
    <col min="4604" max="4604" width="14.28515625" style="96" customWidth="1"/>
    <col min="4605" max="4605" width="9.28515625" style="96" customWidth="1"/>
    <col min="4606" max="4606" width="8.42578125" style="96" customWidth="1"/>
    <col min="4607" max="4607" width="9.85546875" style="96" customWidth="1"/>
    <col min="4608" max="4609" width="8.42578125" style="96" customWidth="1"/>
    <col min="4610" max="4857" width="9.140625" style="96"/>
    <col min="4858" max="4858" width="7.42578125" style="96" customWidth="1"/>
    <col min="4859" max="4859" width="45" style="96" customWidth="1"/>
    <col min="4860" max="4860" width="14.28515625" style="96" customWidth="1"/>
    <col min="4861" max="4861" width="9.28515625" style="96" customWidth="1"/>
    <col min="4862" max="4862" width="8.42578125" style="96" customWidth="1"/>
    <col min="4863" max="4863" width="9.85546875" style="96" customWidth="1"/>
    <col min="4864" max="4865" width="8.42578125" style="96" customWidth="1"/>
    <col min="4866" max="5113" width="9.140625" style="96"/>
    <col min="5114" max="5114" width="7.42578125" style="96" customWidth="1"/>
    <col min="5115" max="5115" width="45" style="96" customWidth="1"/>
    <col min="5116" max="5116" width="14.28515625" style="96" customWidth="1"/>
    <col min="5117" max="5117" width="9.28515625" style="96" customWidth="1"/>
    <col min="5118" max="5118" width="8.42578125" style="96" customWidth="1"/>
    <col min="5119" max="5119" width="9.85546875" style="96" customWidth="1"/>
    <col min="5120" max="5121" width="8.42578125" style="96" customWidth="1"/>
    <col min="5122" max="5369" width="9.140625" style="96"/>
    <col min="5370" max="5370" width="7.42578125" style="96" customWidth="1"/>
    <col min="5371" max="5371" width="45" style="96" customWidth="1"/>
    <col min="5372" max="5372" width="14.28515625" style="96" customWidth="1"/>
    <col min="5373" max="5373" width="9.28515625" style="96" customWidth="1"/>
    <col min="5374" max="5374" width="8.42578125" style="96" customWidth="1"/>
    <col min="5375" max="5375" width="9.85546875" style="96" customWidth="1"/>
    <col min="5376" max="5377" width="8.42578125" style="96" customWidth="1"/>
    <col min="5378" max="5625" width="9.140625" style="96"/>
    <col min="5626" max="5626" width="7.42578125" style="96" customWidth="1"/>
    <col min="5627" max="5627" width="45" style="96" customWidth="1"/>
    <col min="5628" max="5628" width="14.28515625" style="96" customWidth="1"/>
    <col min="5629" max="5629" width="9.28515625" style="96" customWidth="1"/>
    <col min="5630" max="5630" width="8.42578125" style="96" customWidth="1"/>
    <col min="5631" max="5631" width="9.85546875" style="96" customWidth="1"/>
    <col min="5632" max="5633" width="8.42578125" style="96" customWidth="1"/>
    <col min="5634" max="5881" width="9.140625" style="96"/>
    <col min="5882" max="5882" width="7.42578125" style="96" customWidth="1"/>
    <col min="5883" max="5883" width="45" style="96" customWidth="1"/>
    <col min="5884" max="5884" width="14.28515625" style="96" customWidth="1"/>
    <col min="5885" max="5885" width="9.28515625" style="96" customWidth="1"/>
    <col min="5886" max="5886" width="8.42578125" style="96" customWidth="1"/>
    <col min="5887" max="5887" width="9.85546875" style="96" customWidth="1"/>
    <col min="5888" max="5889" width="8.42578125" style="96" customWidth="1"/>
    <col min="5890" max="6137" width="9.140625" style="96"/>
    <col min="6138" max="6138" width="7.42578125" style="96" customWidth="1"/>
    <col min="6139" max="6139" width="45" style="96" customWidth="1"/>
    <col min="6140" max="6140" width="14.28515625" style="96" customWidth="1"/>
    <col min="6141" max="6141" width="9.28515625" style="96" customWidth="1"/>
    <col min="6142" max="6142" width="8.42578125" style="96" customWidth="1"/>
    <col min="6143" max="6143" width="9.85546875" style="96" customWidth="1"/>
    <col min="6144" max="6145" width="8.42578125" style="96" customWidth="1"/>
    <col min="6146" max="6393" width="9.140625" style="96"/>
    <col min="6394" max="6394" width="7.42578125" style="96" customWidth="1"/>
    <col min="6395" max="6395" width="45" style="96" customWidth="1"/>
    <col min="6396" max="6396" width="14.28515625" style="96" customWidth="1"/>
    <col min="6397" max="6397" width="9.28515625" style="96" customWidth="1"/>
    <col min="6398" max="6398" width="8.42578125" style="96" customWidth="1"/>
    <col min="6399" max="6399" width="9.85546875" style="96" customWidth="1"/>
    <col min="6400" max="6401" width="8.42578125" style="96" customWidth="1"/>
    <col min="6402" max="6649" width="9.140625" style="96"/>
    <col min="6650" max="6650" width="7.42578125" style="96" customWidth="1"/>
    <col min="6651" max="6651" width="45" style="96" customWidth="1"/>
    <col min="6652" max="6652" width="14.28515625" style="96" customWidth="1"/>
    <col min="6653" max="6653" width="9.28515625" style="96" customWidth="1"/>
    <col min="6654" max="6654" width="8.42578125" style="96" customWidth="1"/>
    <col min="6655" max="6655" width="9.85546875" style="96" customWidth="1"/>
    <col min="6656" max="6657" width="8.42578125" style="96" customWidth="1"/>
    <col min="6658" max="6905" width="9.140625" style="96"/>
    <col min="6906" max="6906" width="7.42578125" style="96" customWidth="1"/>
    <col min="6907" max="6907" width="45" style="96" customWidth="1"/>
    <col min="6908" max="6908" width="14.28515625" style="96" customWidth="1"/>
    <col min="6909" max="6909" width="9.28515625" style="96" customWidth="1"/>
    <col min="6910" max="6910" width="8.42578125" style="96" customWidth="1"/>
    <col min="6911" max="6911" width="9.85546875" style="96" customWidth="1"/>
    <col min="6912" max="6913" width="8.42578125" style="96" customWidth="1"/>
    <col min="6914" max="7161" width="9.140625" style="96"/>
    <col min="7162" max="7162" width="7.42578125" style="96" customWidth="1"/>
    <col min="7163" max="7163" width="45" style="96" customWidth="1"/>
    <col min="7164" max="7164" width="14.28515625" style="96" customWidth="1"/>
    <col min="7165" max="7165" width="9.28515625" style="96" customWidth="1"/>
    <col min="7166" max="7166" width="8.42578125" style="96" customWidth="1"/>
    <col min="7167" max="7167" width="9.85546875" style="96" customWidth="1"/>
    <col min="7168" max="7169" width="8.42578125" style="96" customWidth="1"/>
    <col min="7170" max="7417" width="9.140625" style="96"/>
    <col min="7418" max="7418" width="7.42578125" style="96" customWidth="1"/>
    <col min="7419" max="7419" width="45" style="96" customWidth="1"/>
    <col min="7420" max="7420" width="14.28515625" style="96" customWidth="1"/>
    <col min="7421" max="7421" width="9.28515625" style="96" customWidth="1"/>
    <col min="7422" max="7422" width="8.42578125" style="96" customWidth="1"/>
    <col min="7423" max="7423" width="9.85546875" style="96" customWidth="1"/>
    <col min="7424" max="7425" width="8.42578125" style="96" customWidth="1"/>
    <col min="7426" max="7673" width="9.140625" style="96"/>
    <col min="7674" max="7674" width="7.42578125" style="96" customWidth="1"/>
    <col min="7675" max="7675" width="45" style="96" customWidth="1"/>
    <col min="7676" max="7676" width="14.28515625" style="96" customWidth="1"/>
    <col min="7677" max="7677" width="9.28515625" style="96" customWidth="1"/>
    <col min="7678" max="7678" width="8.42578125" style="96" customWidth="1"/>
    <col min="7679" max="7679" width="9.85546875" style="96" customWidth="1"/>
    <col min="7680" max="7681" width="8.42578125" style="96" customWidth="1"/>
    <col min="7682" max="7929" width="9.140625" style="96"/>
    <col min="7930" max="7930" width="7.42578125" style="96" customWidth="1"/>
    <col min="7931" max="7931" width="45" style="96" customWidth="1"/>
    <col min="7932" max="7932" width="14.28515625" style="96" customWidth="1"/>
    <col min="7933" max="7933" width="9.28515625" style="96" customWidth="1"/>
    <col min="7934" max="7934" width="8.42578125" style="96" customWidth="1"/>
    <col min="7935" max="7935" width="9.85546875" style="96" customWidth="1"/>
    <col min="7936" max="7937" width="8.42578125" style="96" customWidth="1"/>
    <col min="7938" max="8185" width="9.140625" style="96"/>
    <col min="8186" max="8186" width="7.42578125" style="96" customWidth="1"/>
    <col min="8187" max="8187" width="45" style="96" customWidth="1"/>
    <col min="8188" max="8188" width="14.28515625" style="96" customWidth="1"/>
    <col min="8189" max="8189" width="9.28515625" style="96" customWidth="1"/>
    <col min="8190" max="8190" width="8.42578125" style="96" customWidth="1"/>
    <col min="8191" max="8191" width="9.85546875" style="96" customWidth="1"/>
    <col min="8192" max="8193" width="8.42578125" style="96" customWidth="1"/>
    <col min="8194" max="8441" width="9.140625" style="96"/>
    <col min="8442" max="8442" width="7.42578125" style="96" customWidth="1"/>
    <col min="8443" max="8443" width="45" style="96" customWidth="1"/>
    <col min="8444" max="8444" width="14.28515625" style="96" customWidth="1"/>
    <col min="8445" max="8445" width="9.28515625" style="96" customWidth="1"/>
    <col min="8446" max="8446" width="8.42578125" style="96" customWidth="1"/>
    <col min="8447" max="8447" width="9.85546875" style="96" customWidth="1"/>
    <col min="8448" max="8449" width="8.42578125" style="96" customWidth="1"/>
    <col min="8450" max="8697" width="9.140625" style="96"/>
    <col min="8698" max="8698" width="7.42578125" style="96" customWidth="1"/>
    <col min="8699" max="8699" width="45" style="96" customWidth="1"/>
    <col min="8700" max="8700" width="14.28515625" style="96" customWidth="1"/>
    <col min="8701" max="8701" width="9.28515625" style="96" customWidth="1"/>
    <col min="8702" max="8702" width="8.42578125" style="96" customWidth="1"/>
    <col min="8703" max="8703" width="9.85546875" style="96" customWidth="1"/>
    <col min="8704" max="8705" width="8.42578125" style="96" customWidth="1"/>
    <col min="8706" max="8953" width="9.140625" style="96"/>
    <col min="8954" max="8954" width="7.42578125" style="96" customWidth="1"/>
    <col min="8955" max="8955" width="45" style="96" customWidth="1"/>
    <col min="8956" max="8956" width="14.28515625" style="96" customWidth="1"/>
    <col min="8957" max="8957" width="9.28515625" style="96" customWidth="1"/>
    <col min="8958" max="8958" width="8.42578125" style="96" customWidth="1"/>
    <col min="8959" max="8959" width="9.85546875" style="96" customWidth="1"/>
    <col min="8960" max="8961" width="8.42578125" style="96" customWidth="1"/>
    <col min="8962" max="9209" width="9.140625" style="96"/>
    <col min="9210" max="9210" width="7.42578125" style="96" customWidth="1"/>
    <col min="9211" max="9211" width="45" style="96" customWidth="1"/>
    <col min="9212" max="9212" width="14.28515625" style="96" customWidth="1"/>
    <col min="9213" max="9213" width="9.28515625" style="96" customWidth="1"/>
    <col min="9214" max="9214" width="8.42578125" style="96" customWidth="1"/>
    <col min="9215" max="9215" width="9.85546875" style="96" customWidth="1"/>
    <col min="9216" max="9217" width="8.42578125" style="96" customWidth="1"/>
    <col min="9218" max="9465" width="9.140625" style="96"/>
    <col min="9466" max="9466" width="7.42578125" style="96" customWidth="1"/>
    <col min="9467" max="9467" width="45" style="96" customWidth="1"/>
    <col min="9468" max="9468" width="14.28515625" style="96" customWidth="1"/>
    <col min="9469" max="9469" width="9.28515625" style="96" customWidth="1"/>
    <col min="9470" max="9470" width="8.42578125" style="96" customWidth="1"/>
    <col min="9471" max="9471" width="9.85546875" style="96" customWidth="1"/>
    <col min="9472" max="9473" width="8.42578125" style="96" customWidth="1"/>
    <col min="9474" max="9721" width="9.140625" style="96"/>
    <col min="9722" max="9722" width="7.42578125" style="96" customWidth="1"/>
    <col min="9723" max="9723" width="45" style="96" customWidth="1"/>
    <col min="9724" max="9724" width="14.28515625" style="96" customWidth="1"/>
    <col min="9725" max="9725" width="9.28515625" style="96" customWidth="1"/>
    <col min="9726" max="9726" width="8.42578125" style="96" customWidth="1"/>
    <col min="9727" max="9727" width="9.85546875" style="96" customWidth="1"/>
    <col min="9728" max="9729" width="8.42578125" style="96" customWidth="1"/>
    <col min="9730" max="9977" width="9.140625" style="96"/>
    <col min="9978" max="9978" width="7.42578125" style="96" customWidth="1"/>
    <col min="9979" max="9979" width="45" style="96" customWidth="1"/>
    <col min="9980" max="9980" width="14.28515625" style="96" customWidth="1"/>
    <col min="9981" max="9981" width="9.28515625" style="96" customWidth="1"/>
    <col min="9982" max="9982" width="8.42578125" style="96" customWidth="1"/>
    <col min="9983" max="9983" width="9.85546875" style="96" customWidth="1"/>
    <col min="9984" max="9985" width="8.42578125" style="96" customWidth="1"/>
    <col min="9986" max="10233" width="9.140625" style="96"/>
    <col min="10234" max="10234" width="7.42578125" style="96" customWidth="1"/>
    <col min="10235" max="10235" width="45" style="96" customWidth="1"/>
    <col min="10236" max="10236" width="14.28515625" style="96" customWidth="1"/>
    <col min="10237" max="10237" width="9.28515625" style="96" customWidth="1"/>
    <col min="10238" max="10238" width="8.42578125" style="96" customWidth="1"/>
    <col min="10239" max="10239" width="9.85546875" style="96" customWidth="1"/>
    <col min="10240" max="10241" width="8.42578125" style="96" customWidth="1"/>
    <col min="10242" max="10489" width="9.140625" style="96"/>
    <col min="10490" max="10490" width="7.42578125" style="96" customWidth="1"/>
    <col min="10491" max="10491" width="45" style="96" customWidth="1"/>
    <col min="10492" max="10492" width="14.28515625" style="96" customWidth="1"/>
    <col min="10493" max="10493" width="9.28515625" style="96" customWidth="1"/>
    <col min="10494" max="10494" width="8.42578125" style="96" customWidth="1"/>
    <col min="10495" max="10495" width="9.85546875" style="96" customWidth="1"/>
    <col min="10496" max="10497" width="8.42578125" style="96" customWidth="1"/>
    <col min="10498" max="10745" width="9.140625" style="96"/>
    <col min="10746" max="10746" width="7.42578125" style="96" customWidth="1"/>
    <col min="10747" max="10747" width="45" style="96" customWidth="1"/>
    <col min="10748" max="10748" width="14.28515625" style="96" customWidth="1"/>
    <col min="10749" max="10749" width="9.28515625" style="96" customWidth="1"/>
    <col min="10750" max="10750" width="8.42578125" style="96" customWidth="1"/>
    <col min="10751" max="10751" width="9.85546875" style="96" customWidth="1"/>
    <col min="10752" max="10753" width="8.42578125" style="96" customWidth="1"/>
    <col min="10754" max="11001" width="9.140625" style="96"/>
    <col min="11002" max="11002" width="7.42578125" style="96" customWidth="1"/>
    <col min="11003" max="11003" width="45" style="96" customWidth="1"/>
    <col min="11004" max="11004" width="14.28515625" style="96" customWidth="1"/>
    <col min="11005" max="11005" width="9.28515625" style="96" customWidth="1"/>
    <col min="11006" max="11006" width="8.42578125" style="96" customWidth="1"/>
    <col min="11007" max="11007" width="9.85546875" style="96" customWidth="1"/>
    <col min="11008" max="11009" width="8.42578125" style="96" customWidth="1"/>
    <col min="11010" max="11257" width="9.140625" style="96"/>
    <col min="11258" max="11258" width="7.42578125" style="96" customWidth="1"/>
    <col min="11259" max="11259" width="45" style="96" customWidth="1"/>
    <col min="11260" max="11260" width="14.28515625" style="96" customWidth="1"/>
    <col min="11261" max="11261" width="9.28515625" style="96" customWidth="1"/>
    <col min="11262" max="11262" width="8.42578125" style="96" customWidth="1"/>
    <col min="11263" max="11263" width="9.85546875" style="96" customWidth="1"/>
    <col min="11264" max="11265" width="8.42578125" style="96" customWidth="1"/>
    <col min="11266" max="11513" width="9.140625" style="96"/>
    <col min="11514" max="11514" width="7.42578125" style="96" customWidth="1"/>
    <col min="11515" max="11515" width="45" style="96" customWidth="1"/>
    <col min="11516" max="11516" width="14.28515625" style="96" customWidth="1"/>
    <col min="11517" max="11517" width="9.28515625" style="96" customWidth="1"/>
    <col min="11518" max="11518" width="8.42578125" style="96" customWidth="1"/>
    <col min="11519" max="11519" width="9.85546875" style="96" customWidth="1"/>
    <col min="11520" max="11521" width="8.42578125" style="96" customWidth="1"/>
    <col min="11522" max="11769" width="9.140625" style="96"/>
    <col min="11770" max="11770" width="7.42578125" style="96" customWidth="1"/>
    <col min="11771" max="11771" width="45" style="96" customWidth="1"/>
    <col min="11772" max="11772" width="14.28515625" style="96" customWidth="1"/>
    <col min="11773" max="11773" width="9.28515625" style="96" customWidth="1"/>
    <col min="11774" max="11774" width="8.42578125" style="96" customWidth="1"/>
    <col min="11775" max="11775" width="9.85546875" style="96" customWidth="1"/>
    <col min="11776" max="11777" width="8.42578125" style="96" customWidth="1"/>
    <col min="11778" max="12025" width="9.140625" style="96"/>
    <col min="12026" max="12026" width="7.42578125" style="96" customWidth="1"/>
    <col min="12027" max="12027" width="45" style="96" customWidth="1"/>
    <col min="12028" max="12028" width="14.28515625" style="96" customWidth="1"/>
    <col min="12029" max="12029" width="9.28515625" style="96" customWidth="1"/>
    <col min="12030" max="12030" width="8.42578125" style="96" customWidth="1"/>
    <col min="12031" max="12031" width="9.85546875" style="96" customWidth="1"/>
    <col min="12032" max="12033" width="8.42578125" style="96" customWidth="1"/>
    <col min="12034" max="12281" width="9.140625" style="96"/>
    <col min="12282" max="12282" width="7.42578125" style="96" customWidth="1"/>
    <col min="12283" max="12283" width="45" style="96" customWidth="1"/>
    <col min="12284" max="12284" width="14.28515625" style="96" customWidth="1"/>
    <col min="12285" max="12285" width="9.28515625" style="96" customWidth="1"/>
    <col min="12286" max="12286" width="8.42578125" style="96" customWidth="1"/>
    <col min="12287" max="12287" width="9.85546875" style="96" customWidth="1"/>
    <col min="12288" max="12289" width="8.42578125" style="96" customWidth="1"/>
    <col min="12290" max="12537" width="9.140625" style="96"/>
    <col min="12538" max="12538" width="7.42578125" style="96" customWidth="1"/>
    <col min="12539" max="12539" width="45" style="96" customWidth="1"/>
    <col min="12540" max="12540" width="14.28515625" style="96" customWidth="1"/>
    <col min="12541" max="12541" width="9.28515625" style="96" customWidth="1"/>
    <col min="12542" max="12542" width="8.42578125" style="96" customWidth="1"/>
    <col min="12543" max="12543" width="9.85546875" style="96" customWidth="1"/>
    <col min="12544" max="12545" width="8.42578125" style="96" customWidth="1"/>
    <col min="12546" max="12793" width="9.140625" style="96"/>
    <col min="12794" max="12794" width="7.42578125" style="96" customWidth="1"/>
    <col min="12795" max="12795" width="45" style="96" customWidth="1"/>
    <col min="12796" max="12796" width="14.28515625" style="96" customWidth="1"/>
    <col min="12797" max="12797" width="9.28515625" style="96" customWidth="1"/>
    <col min="12798" max="12798" width="8.42578125" style="96" customWidth="1"/>
    <col min="12799" max="12799" width="9.85546875" style="96" customWidth="1"/>
    <col min="12800" max="12801" width="8.42578125" style="96" customWidth="1"/>
    <col min="12802" max="13049" width="9.140625" style="96"/>
    <col min="13050" max="13050" width="7.42578125" style="96" customWidth="1"/>
    <col min="13051" max="13051" width="45" style="96" customWidth="1"/>
    <col min="13052" max="13052" width="14.28515625" style="96" customWidth="1"/>
    <col min="13053" max="13053" width="9.28515625" style="96" customWidth="1"/>
    <col min="13054" max="13054" width="8.42578125" style="96" customWidth="1"/>
    <col min="13055" max="13055" width="9.85546875" style="96" customWidth="1"/>
    <col min="13056" max="13057" width="8.42578125" style="96" customWidth="1"/>
    <col min="13058" max="13305" width="9.140625" style="96"/>
    <col min="13306" max="13306" width="7.42578125" style="96" customWidth="1"/>
    <col min="13307" max="13307" width="45" style="96" customWidth="1"/>
    <col min="13308" max="13308" width="14.28515625" style="96" customWidth="1"/>
    <col min="13309" max="13309" width="9.28515625" style="96" customWidth="1"/>
    <col min="13310" max="13310" width="8.42578125" style="96" customWidth="1"/>
    <col min="13311" max="13311" width="9.85546875" style="96" customWidth="1"/>
    <col min="13312" max="13313" width="8.42578125" style="96" customWidth="1"/>
    <col min="13314" max="13561" width="9.140625" style="96"/>
    <col min="13562" max="13562" width="7.42578125" style="96" customWidth="1"/>
    <col min="13563" max="13563" width="45" style="96" customWidth="1"/>
    <col min="13564" max="13564" width="14.28515625" style="96" customWidth="1"/>
    <col min="13565" max="13565" width="9.28515625" style="96" customWidth="1"/>
    <col min="13566" max="13566" width="8.42578125" style="96" customWidth="1"/>
    <col min="13567" max="13567" width="9.85546875" style="96" customWidth="1"/>
    <col min="13568" max="13569" width="8.42578125" style="96" customWidth="1"/>
    <col min="13570" max="13817" width="9.140625" style="96"/>
    <col min="13818" max="13818" width="7.42578125" style="96" customWidth="1"/>
    <col min="13819" max="13819" width="45" style="96" customWidth="1"/>
    <col min="13820" max="13820" width="14.28515625" style="96" customWidth="1"/>
    <col min="13821" max="13821" width="9.28515625" style="96" customWidth="1"/>
    <col min="13822" max="13822" width="8.42578125" style="96" customWidth="1"/>
    <col min="13823" max="13823" width="9.85546875" style="96" customWidth="1"/>
    <col min="13824" max="13825" width="8.42578125" style="96" customWidth="1"/>
    <col min="13826" max="14073" width="9.140625" style="96"/>
    <col min="14074" max="14074" width="7.42578125" style="96" customWidth="1"/>
    <col min="14075" max="14075" width="45" style="96" customWidth="1"/>
    <col min="14076" max="14076" width="14.28515625" style="96" customWidth="1"/>
    <col min="14077" max="14077" width="9.28515625" style="96" customWidth="1"/>
    <col min="14078" max="14078" width="8.42578125" style="96" customWidth="1"/>
    <col min="14079" max="14079" width="9.85546875" style="96" customWidth="1"/>
    <col min="14080" max="14081" width="8.42578125" style="96" customWidth="1"/>
    <col min="14082" max="14329" width="9.140625" style="96"/>
    <col min="14330" max="14330" width="7.42578125" style="96" customWidth="1"/>
    <col min="14331" max="14331" width="45" style="96" customWidth="1"/>
    <col min="14332" max="14332" width="14.28515625" style="96" customWidth="1"/>
    <col min="14333" max="14333" width="9.28515625" style="96" customWidth="1"/>
    <col min="14334" max="14334" width="8.42578125" style="96" customWidth="1"/>
    <col min="14335" max="14335" width="9.85546875" style="96" customWidth="1"/>
    <col min="14336" max="14337" width="8.42578125" style="96" customWidth="1"/>
    <col min="14338" max="14585" width="9.140625" style="96"/>
    <col min="14586" max="14586" width="7.42578125" style="96" customWidth="1"/>
    <col min="14587" max="14587" width="45" style="96" customWidth="1"/>
    <col min="14588" max="14588" width="14.28515625" style="96" customWidth="1"/>
    <col min="14589" max="14589" width="9.28515625" style="96" customWidth="1"/>
    <col min="14590" max="14590" width="8.42578125" style="96" customWidth="1"/>
    <col min="14591" max="14591" width="9.85546875" style="96" customWidth="1"/>
    <col min="14592" max="14593" width="8.42578125" style="96" customWidth="1"/>
    <col min="14594" max="14841" width="9.140625" style="96"/>
    <col min="14842" max="14842" width="7.42578125" style="96" customWidth="1"/>
    <col min="14843" max="14843" width="45" style="96" customWidth="1"/>
    <col min="14844" max="14844" width="14.28515625" style="96" customWidth="1"/>
    <col min="14845" max="14845" width="9.28515625" style="96" customWidth="1"/>
    <col min="14846" max="14846" width="8.42578125" style="96" customWidth="1"/>
    <col min="14847" max="14847" width="9.85546875" style="96" customWidth="1"/>
    <col min="14848" max="14849" width="8.42578125" style="96" customWidth="1"/>
    <col min="14850" max="15097" width="9.140625" style="96"/>
    <col min="15098" max="15098" width="7.42578125" style="96" customWidth="1"/>
    <col min="15099" max="15099" width="45" style="96" customWidth="1"/>
    <col min="15100" max="15100" width="14.28515625" style="96" customWidth="1"/>
    <col min="15101" max="15101" width="9.28515625" style="96" customWidth="1"/>
    <col min="15102" max="15102" width="8.42578125" style="96" customWidth="1"/>
    <col min="15103" max="15103" width="9.85546875" style="96" customWidth="1"/>
    <col min="15104" max="15105" width="8.42578125" style="96" customWidth="1"/>
    <col min="15106" max="15353" width="9.140625" style="96"/>
    <col min="15354" max="15354" width="7.42578125" style="96" customWidth="1"/>
    <col min="15355" max="15355" width="45" style="96" customWidth="1"/>
    <col min="15356" max="15356" width="14.28515625" style="96" customWidth="1"/>
    <col min="15357" max="15357" width="9.28515625" style="96" customWidth="1"/>
    <col min="15358" max="15358" width="8.42578125" style="96" customWidth="1"/>
    <col min="15359" max="15359" width="9.85546875" style="96" customWidth="1"/>
    <col min="15360" max="15361" width="8.42578125" style="96" customWidth="1"/>
    <col min="15362" max="15609" width="9.140625" style="96"/>
    <col min="15610" max="15610" width="7.42578125" style="96" customWidth="1"/>
    <col min="15611" max="15611" width="45" style="96" customWidth="1"/>
    <col min="15612" max="15612" width="14.28515625" style="96" customWidth="1"/>
    <col min="15613" max="15613" width="9.28515625" style="96" customWidth="1"/>
    <col min="15614" max="15614" width="8.42578125" style="96" customWidth="1"/>
    <col min="15615" max="15615" width="9.85546875" style="96" customWidth="1"/>
    <col min="15616" max="15617" width="8.42578125" style="96" customWidth="1"/>
    <col min="15618" max="15865" width="9.140625" style="96"/>
    <col min="15866" max="15866" width="7.42578125" style="96" customWidth="1"/>
    <col min="15867" max="15867" width="45" style="96" customWidth="1"/>
    <col min="15868" max="15868" width="14.28515625" style="96" customWidth="1"/>
    <col min="15869" max="15869" width="9.28515625" style="96" customWidth="1"/>
    <col min="15870" max="15870" width="8.42578125" style="96" customWidth="1"/>
    <col min="15871" max="15871" width="9.85546875" style="96" customWidth="1"/>
    <col min="15872" max="15873" width="8.42578125" style="96" customWidth="1"/>
    <col min="15874" max="16121" width="9.140625" style="96"/>
    <col min="16122" max="16122" width="7.42578125" style="96" customWidth="1"/>
    <col min="16123" max="16123" width="45" style="96" customWidth="1"/>
    <col min="16124" max="16124" width="14.28515625" style="96" customWidth="1"/>
    <col min="16125" max="16125" width="9.28515625" style="96" customWidth="1"/>
    <col min="16126" max="16126" width="8.42578125" style="96" customWidth="1"/>
    <col min="16127" max="16127" width="9.85546875" style="96" customWidth="1"/>
    <col min="16128" max="16129" width="8.42578125" style="96" customWidth="1"/>
    <col min="16130" max="16384" width="9.140625" style="96"/>
  </cols>
  <sheetData>
    <row r="1" spans="1:7">
      <c r="A1" s="737"/>
      <c r="B1" s="738" t="s">
        <v>0</v>
      </c>
      <c r="C1" s="31" t="str">
        <f>'[3]Kadar.ode. ТАB 1'!C1</f>
        <v>КБЦ "Др Драгишс Мишовић - Дедиње"</v>
      </c>
      <c r="D1" s="2"/>
      <c r="E1" s="32"/>
      <c r="F1" s="2"/>
      <c r="G1" s="75"/>
    </row>
    <row r="2" spans="1:7">
      <c r="A2" s="737"/>
      <c r="B2" s="738" t="s">
        <v>1</v>
      </c>
      <c r="C2" s="31">
        <v>7044445</v>
      </c>
      <c r="D2" s="2"/>
      <c r="E2" s="32"/>
      <c r="F2" s="2"/>
      <c r="G2" s="75"/>
    </row>
    <row r="3" spans="1:7">
      <c r="A3" s="737"/>
      <c r="B3" s="738" t="s">
        <v>2</v>
      </c>
      <c r="C3" s="2" t="s">
        <v>7727</v>
      </c>
      <c r="E3" s="32"/>
      <c r="F3" s="2"/>
      <c r="G3" s="75"/>
    </row>
    <row r="4" spans="1:7" ht="14.25">
      <c r="A4" s="737"/>
      <c r="B4" s="738" t="s">
        <v>7235</v>
      </c>
      <c r="C4" s="34" t="s">
        <v>1479</v>
      </c>
      <c r="D4" s="35"/>
      <c r="E4" s="36"/>
      <c r="F4" s="35"/>
      <c r="G4" s="78"/>
    </row>
    <row r="5" spans="1:7" ht="12.75" customHeight="1">
      <c r="F5" s="96" t="s">
        <v>1480</v>
      </c>
    </row>
    <row r="6" spans="1:7" s="98" customFormat="1" ht="23.25" customHeight="1">
      <c r="A6" s="2000" t="s">
        <v>1450</v>
      </c>
      <c r="B6" s="2000" t="s">
        <v>1451</v>
      </c>
      <c r="C6" s="2000" t="s">
        <v>1481</v>
      </c>
      <c r="D6" s="2000" t="s">
        <v>1482</v>
      </c>
      <c r="E6" s="2000"/>
      <c r="F6" s="2000" t="s">
        <v>1483</v>
      </c>
      <c r="G6" s="2000"/>
    </row>
    <row r="7" spans="1:7" s="98" customFormat="1" ht="45.75" customHeight="1" thickBot="1">
      <c r="A7" s="2002"/>
      <c r="B7" s="2002"/>
      <c r="C7" s="2002"/>
      <c r="D7" s="159" t="s">
        <v>7246</v>
      </c>
      <c r="E7" s="157" t="s">
        <v>1432</v>
      </c>
      <c r="F7" s="159" t="s">
        <v>7246</v>
      </c>
      <c r="G7" s="157" t="s">
        <v>1432</v>
      </c>
    </row>
    <row r="8" spans="1:7" ht="21.95" customHeight="1" thickTop="1">
      <c r="A8" s="99">
        <v>420</v>
      </c>
      <c r="B8" s="100" t="s">
        <v>1484</v>
      </c>
      <c r="C8" s="101">
        <v>2</v>
      </c>
      <c r="D8" s="105">
        <v>267</v>
      </c>
      <c r="E8" s="106">
        <v>352</v>
      </c>
      <c r="F8" s="105">
        <v>267</v>
      </c>
      <c r="G8" s="106">
        <v>352</v>
      </c>
    </row>
    <row r="9" spans="1:7" ht="29.25" customHeight="1">
      <c r="A9" s="102">
        <v>110</v>
      </c>
      <c r="B9" s="103" t="s">
        <v>1485</v>
      </c>
      <c r="C9" s="104">
        <v>7</v>
      </c>
      <c r="D9" s="105">
        <v>657</v>
      </c>
      <c r="E9" s="106">
        <v>1926</v>
      </c>
      <c r="F9" s="105">
        <v>657</v>
      </c>
      <c r="G9" s="106">
        <v>2319</v>
      </c>
    </row>
    <row r="10" spans="1:7" ht="21.95" customHeight="1">
      <c r="A10" s="102">
        <v>130</v>
      </c>
      <c r="B10" s="107" t="s">
        <v>1442</v>
      </c>
      <c r="C10" s="104">
        <v>25</v>
      </c>
      <c r="D10" s="105">
        <v>16</v>
      </c>
      <c r="E10" s="106">
        <v>73</v>
      </c>
      <c r="F10" s="105">
        <v>653</v>
      </c>
      <c r="G10" s="106">
        <v>2012</v>
      </c>
    </row>
    <row r="11" spans="1:7" ht="21.95" customHeight="1">
      <c r="A11" s="102">
        <v>210</v>
      </c>
      <c r="B11" s="108" t="s">
        <v>1486</v>
      </c>
      <c r="C11" s="104">
        <v>6</v>
      </c>
      <c r="D11" s="105">
        <v>261</v>
      </c>
      <c r="E11" s="106">
        <v>1100</v>
      </c>
      <c r="F11" s="105">
        <v>261</v>
      </c>
      <c r="G11" s="106">
        <v>1100</v>
      </c>
    </row>
    <row r="12" spans="1:7" ht="21.95" customHeight="1">
      <c r="A12" s="102">
        <v>210</v>
      </c>
      <c r="B12" s="109" t="s">
        <v>1487</v>
      </c>
      <c r="C12" s="104">
        <v>4</v>
      </c>
      <c r="D12" s="105">
        <v>143</v>
      </c>
      <c r="E12" s="106">
        <v>88</v>
      </c>
      <c r="F12" s="105">
        <v>143</v>
      </c>
      <c r="G12" s="106">
        <v>88</v>
      </c>
    </row>
    <row r="13" spans="1:7" ht="21.95" customHeight="1">
      <c r="A13" s="102">
        <v>433</v>
      </c>
      <c r="B13" s="108" t="s">
        <v>1488</v>
      </c>
      <c r="C13" s="104">
        <v>5</v>
      </c>
      <c r="D13" s="105">
        <v>181</v>
      </c>
      <c r="E13" s="106">
        <v>486</v>
      </c>
      <c r="F13" s="105">
        <v>181</v>
      </c>
      <c r="G13" s="106">
        <v>486</v>
      </c>
    </row>
    <row r="14" spans="1:7" ht="21.95" customHeight="1">
      <c r="A14" s="102">
        <v>422</v>
      </c>
      <c r="B14" s="108" t="s">
        <v>1489</v>
      </c>
      <c r="C14" s="104">
        <v>5</v>
      </c>
      <c r="D14" s="105">
        <v>337</v>
      </c>
      <c r="E14" s="106">
        <v>896</v>
      </c>
      <c r="F14" s="105">
        <v>343</v>
      </c>
      <c r="G14" s="106">
        <v>896</v>
      </c>
    </row>
    <row r="15" spans="1:7" ht="21.95" customHeight="1">
      <c r="A15" s="102">
        <v>804</v>
      </c>
      <c r="B15" s="109" t="s">
        <v>1490</v>
      </c>
      <c r="C15" s="104">
        <v>19</v>
      </c>
      <c r="D15" s="105">
        <v>63</v>
      </c>
      <c r="E15" s="106">
        <v>66</v>
      </c>
      <c r="F15" s="105">
        <v>2139</v>
      </c>
      <c r="G15" s="106">
        <v>9900</v>
      </c>
    </row>
    <row r="16" spans="1:7" ht="21.95" customHeight="1">
      <c r="A16" s="102">
        <v>120</v>
      </c>
      <c r="B16" s="108" t="s">
        <v>1491</v>
      </c>
      <c r="C16" s="104">
        <v>5</v>
      </c>
      <c r="D16" s="105">
        <v>22</v>
      </c>
      <c r="E16" s="160">
        <v>40</v>
      </c>
      <c r="F16" s="156">
        <v>22</v>
      </c>
      <c r="G16" s="158">
        <v>120</v>
      </c>
    </row>
    <row r="17" spans="1:25" ht="21.95" customHeight="1">
      <c r="A17" s="102">
        <v>313</v>
      </c>
      <c r="B17" s="108" t="s">
        <v>1492</v>
      </c>
      <c r="C17" s="104">
        <v>5</v>
      </c>
      <c r="D17" s="105">
        <v>232</v>
      </c>
      <c r="E17" s="106">
        <v>664</v>
      </c>
      <c r="F17" s="105">
        <v>232</v>
      </c>
      <c r="G17" s="106">
        <v>692</v>
      </c>
    </row>
    <row r="18" spans="1:25" ht="21.95" customHeight="1">
      <c r="A18" s="110">
        <v>2008</v>
      </c>
      <c r="B18" s="108" t="s">
        <v>1493</v>
      </c>
      <c r="C18" s="104">
        <v>3</v>
      </c>
      <c r="D18" s="105">
        <v>305</v>
      </c>
      <c r="E18" s="106">
        <v>762</v>
      </c>
      <c r="F18" s="105">
        <v>305</v>
      </c>
      <c r="G18" s="106">
        <v>762</v>
      </c>
      <c r="Y18" s="96" t="s">
        <v>1460</v>
      </c>
    </row>
    <row r="19" spans="1:25" ht="24.75" customHeight="1">
      <c r="A19" s="111">
        <v>861</v>
      </c>
      <c r="B19" s="147" t="s">
        <v>1468</v>
      </c>
      <c r="C19" s="104">
        <v>2</v>
      </c>
      <c r="D19" s="105">
        <v>39</v>
      </c>
      <c r="E19" s="112">
        <v>77</v>
      </c>
      <c r="F19" s="105">
        <v>39</v>
      </c>
      <c r="G19" s="112">
        <v>77</v>
      </c>
    </row>
    <row r="20" spans="1:25" ht="24.95" customHeight="1">
      <c r="A20" s="2001" t="s">
        <v>1476</v>
      </c>
      <c r="B20" s="2001"/>
      <c r="C20" s="104">
        <f>SUM(C8:C19)</f>
        <v>88</v>
      </c>
      <c r="D20" s="105">
        <v>2523</v>
      </c>
      <c r="E20" s="112">
        <v>6530</v>
      </c>
      <c r="F20" s="105">
        <v>5242</v>
      </c>
      <c r="G20" s="112">
        <v>18804</v>
      </c>
    </row>
    <row r="21" spans="1:25" ht="12.95" customHeight="1"/>
    <row r="22" spans="1:25">
      <c r="F22" s="97"/>
    </row>
  </sheetData>
  <mergeCells count="6">
    <mergeCell ref="F6:G6"/>
    <mergeCell ref="A20:B20"/>
    <mergeCell ref="A6:A7"/>
    <mergeCell ref="B6:B7"/>
    <mergeCell ref="C6:C7"/>
    <mergeCell ref="D6:E6"/>
  </mergeCells>
  <pageMargins left="0.75" right="0.75" top="1" bottom="0.61" header="0.5" footer="0.5"/>
  <pageSetup paperSize="9" scale="9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C00000"/>
  </sheetPr>
  <dimension ref="A1:AF15"/>
  <sheetViews>
    <sheetView workbookViewId="0">
      <selection activeCell="K13" sqref="K13"/>
    </sheetView>
  </sheetViews>
  <sheetFormatPr defaultRowHeight="12.75"/>
  <cols>
    <col min="1" max="1" width="22.28515625" style="113" customWidth="1"/>
    <col min="2" max="2" width="7.5703125" style="113" customWidth="1"/>
    <col min="3" max="3" width="10" style="113" customWidth="1"/>
    <col min="4" max="4" width="9.140625" style="114"/>
    <col min="5" max="5" width="10.85546875" style="113" customWidth="1"/>
    <col min="6" max="6" width="9.140625" style="114"/>
    <col min="7" max="256" width="9.140625" style="113"/>
    <col min="257" max="257" width="22.28515625" style="113" customWidth="1"/>
    <col min="258" max="258" width="7.5703125" style="113" customWidth="1"/>
    <col min="259" max="259" width="10" style="113" customWidth="1"/>
    <col min="260" max="260" width="9.140625" style="113"/>
    <col min="261" max="261" width="10.85546875" style="113" customWidth="1"/>
    <col min="262" max="512" width="9.140625" style="113"/>
    <col min="513" max="513" width="22.28515625" style="113" customWidth="1"/>
    <col min="514" max="514" width="7.5703125" style="113" customWidth="1"/>
    <col min="515" max="515" width="10" style="113" customWidth="1"/>
    <col min="516" max="516" width="9.140625" style="113"/>
    <col min="517" max="517" width="10.85546875" style="113" customWidth="1"/>
    <col min="518" max="768" width="9.140625" style="113"/>
    <col min="769" max="769" width="22.28515625" style="113" customWidth="1"/>
    <col min="770" max="770" width="7.5703125" style="113" customWidth="1"/>
    <col min="771" max="771" width="10" style="113" customWidth="1"/>
    <col min="772" max="772" width="9.140625" style="113"/>
    <col min="773" max="773" width="10.85546875" style="113" customWidth="1"/>
    <col min="774" max="1024" width="9.140625" style="113"/>
    <col min="1025" max="1025" width="22.28515625" style="113" customWidth="1"/>
    <col min="1026" max="1026" width="7.5703125" style="113" customWidth="1"/>
    <col min="1027" max="1027" width="10" style="113" customWidth="1"/>
    <col min="1028" max="1028" width="9.140625" style="113"/>
    <col min="1029" max="1029" width="10.85546875" style="113" customWidth="1"/>
    <col min="1030" max="1280" width="9.140625" style="113"/>
    <col min="1281" max="1281" width="22.28515625" style="113" customWidth="1"/>
    <col min="1282" max="1282" width="7.5703125" style="113" customWidth="1"/>
    <col min="1283" max="1283" width="10" style="113" customWidth="1"/>
    <col min="1284" max="1284" width="9.140625" style="113"/>
    <col min="1285" max="1285" width="10.85546875" style="113" customWidth="1"/>
    <col min="1286" max="1536" width="9.140625" style="113"/>
    <col min="1537" max="1537" width="22.28515625" style="113" customWidth="1"/>
    <col min="1538" max="1538" width="7.5703125" style="113" customWidth="1"/>
    <col min="1539" max="1539" width="10" style="113" customWidth="1"/>
    <col min="1540" max="1540" width="9.140625" style="113"/>
    <col min="1541" max="1541" width="10.85546875" style="113" customWidth="1"/>
    <col min="1542" max="1792" width="9.140625" style="113"/>
    <col min="1793" max="1793" width="22.28515625" style="113" customWidth="1"/>
    <col min="1794" max="1794" width="7.5703125" style="113" customWidth="1"/>
    <col min="1795" max="1795" width="10" style="113" customWidth="1"/>
    <col min="1796" max="1796" width="9.140625" style="113"/>
    <col min="1797" max="1797" width="10.85546875" style="113" customWidth="1"/>
    <col min="1798" max="2048" width="9.140625" style="113"/>
    <col min="2049" max="2049" width="22.28515625" style="113" customWidth="1"/>
    <col min="2050" max="2050" width="7.5703125" style="113" customWidth="1"/>
    <col min="2051" max="2051" width="10" style="113" customWidth="1"/>
    <col min="2052" max="2052" width="9.140625" style="113"/>
    <col min="2053" max="2053" width="10.85546875" style="113" customWidth="1"/>
    <col min="2054" max="2304" width="9.140625" style="113"/>
    <col min="2305" max="2305" width="22.28515625" style="113" customWidth="1"/>
    <col min="2306" max="2306" width="7.5703125" style="113" customWidth="1"/>
    <col min="2307" max="2307" width="10" style="113" customWidth="1"/>
    <col min="2308" max="2308" width="9.140625" style="113"/>
    <col min="2309" max="2309" width="10.85546875" style="113" customWidth="1"/>
    <col min="2310" max="2560" width="9.140625" style="113"/>
    <col min="2561" max="2561" width="22.28515625" style="113" customWidth="1"/>
    <col min="2562" max="2562" width="7.5703125" style="113" customWidth="1"/>
    <col min="2563" max="2563" width="10" style="113" customWidth="1"/>
    <col min="2564" max="2564" width="9.140625" style="113"/>
    <col min="2565" max="2565" width="10.85546875" style="113" customWidth="1"/>
    <col min="2566" max="2816" width="9.140625" style="113"/>
    <col min="2817" max="2817" width="22.28515625" style="113" customWidth="1"/>
    <col min="2818" max="2818" width="7.5703125" style="113" customWidth="1"/>
    <col min="2819" max="2819" width="10" style="113" customWidth="1"/>
    <col min="2820" max="2820" width="9.140625" style="113"/>
    <col min="2821" max="2821" width="10.85546875" style="113" customWidth="1"/>
    <col min="2822" max="3072" width="9.140625" style="113"/>
    <col min="3073" max="3073" width="22.28515625" style="113" customWidth="1"/>
    <col min="3074" max="3074" width="7.5703125" style="113" customWidth="1"/>
    <col min="3075" max="3075" width="10" style="113" customWidth="1"/>
    <col min="3076" max="3076" width="9.140625" style="113"/>
    <col min="3077" max="3077" width="10.85546875" style="113" customWidth="1"/>
    <col min="3078" max="3328" width="9.140625" style="113"/>
    <col min="3329" max="3329" width="22.28515625" style="113" customWidth="1"/>
    <col min="3330" max="3330" width="7.5703125" style="113" customWidth="1"/>
    <col min="3331" max="3331" width="10" style="113" customWidth="1"/>
    <col min="3332" max="3332" width="9.140625" style="113"/>
    <col min="3333" max="3333" width="10.85546875" style="113" customWidth="1"/>
    <col min="3334" max="3584" width="9.140625" style="113"/>
    <col min="3585" max="3585" width="22.28515625" style="113" customWidth="1"/>
    <col min="3586" max="3586" width="7.5703125" style="113" customWidth="1"/>
    <col min="3587" max="3587" width="10" style="113" customWidth="1"/>
    <col min="3588" max="3588" width="9.140625" style="113"/>
    <col min="3589" max="3589" width="10.85546875" style="113" customWidth="1"/>
    <col min="3590" max="3840" width="9.140625" style="113"/>
    <col min="3841" max="3841" width="22.28515625" style="113" customWidth="1"/>
    <col min="3842" max="3842" width="7.5703125" style="113" customWidth="1"/>
    <col min="3843" max="3843" width="10" style="113" customWidth="1"/>
    <col min="3844" max="3844" width="9.140625" style="113"/>
    <col min="3845" max="3845" width="10.85546875" style="113" customWidth="1"/>
    <col min="3846" max="4096" width="9.140625" style="113"/>
    <col min="4097" max="4097" width="22.28515625" style="113" customWidth="1"/>
    <col min="4098" max="4098" width="7.5703125" style="113" customWidth="1"/>
    <col min="4099" max="4099" width="10" style="113" customWidth="1"/>
    <col min="4100" max="4100" width="9.140625" style="113"/>
    <col min="4101" max="4101" width="10.85546875" style="113" customWidth="1"/>
    <col min="4102" max="4352" width="9.140625" style="113"/>
    <col min="4353" max="4353" width="22.28515625" style="113" customWidth="1"/>
    <col min="4354" max="4354" width="7.5703125" style="113" customWidth="1"/>
    <col min="4355" max="4355" width="10" style="113" customWidth="1"/>
    <col min="4356" max="4356" width="9.140625" style="113"/>
    <col min="4357" max="4357" width="10.85546875" style="113" customWidth="1"/>
    <col min="4358" max="4608" width="9.140625" style="113"/>
    <col min="4609" max="4609" width="22.28515625" style="113" customWidth="1"/>
    <col min="4610" max="4610" width="7.5703125" style="113" customWidth="1"/>
    <col min="4611" max="4611" width="10" style="113" customWidth="1"/>
    <col min="4612" max="4612" width="9.140625" style="113"/>
    <col min="4613" max="4613" width="10.85546875" style="113" customWidth="1"/>
    <col min="4614" max="4864" width="9.140625" style="113"/>
    <col min="4865" max="4865" width="22.28515625" style="113" customWidth="1"/>
    <col min="4866" max="4866" width="7.5703125" style="113" customWidth="1"/>
    <col min="4867" max="4867" width="10" style="113" customWidth="1"/>
    <col min="4868" max="4868" width="9.140625" style="113"/>
    <col min="4869" max="4869" width="10.85546875" style="113" customWidth="1"/>
    <col min="4870" max="5120" width="9.140625" style="113"/>
    <col min="5121" max="5121" width="22.28515625" style="113" customWidth="1"/>
    <col min="5122" max="5122" width="7.5703125" style="113" customWidth="1"/>
    <col min="5123" max="5123" width="10" style="113" customWidth="1"/>
    <col min="5124" max="5124" width="9.140625" style="113"/>
    <col min="5125" max="5125" width="10.85546875" style="113" customWidth="1"/>
    <col min="5126" max="5376" width="9.140625" style="113"/>
    <col min="5377" max="5377" width="22.28515625" style="113" customWidth="1"/>
    <col min="5378" max="5378" width="7.5703125" style="113" customWidth="1"/>
    <col min="5379" max="5379" width="10" style="113" customWidth="1"/>
    <col min="5380" max="5380" width="9.140625" style="113"/>
    <col min="5381" max="5381" width="10.85546875" style="113" customWidth="1"/>
    <col min="5382" max="5632" width="9.140625" style="113"/>
    <col min="5633" max="5633" width="22.28515625" style="113" customWidth="1"/>
    <col min="5634" max="5634" width="7.5703125" style="113" customWidth="1"/>
    <col min="5635" max="5635" width="10" style="113" customWidth="1"/>
    <col min="5636" max="5636" width="9.140625" style="113"/>
    <col min="5637" max="5637" width="10.85546875" style="113" customWidth="1"/>
    <col min="5638" max="5888" width="9.140625" style="113"/>
    <col min="5889" max="5889" width="22.28515625" style="113" customWidth="1"/>
    <col min="5890" max="5890" width="7.5703125" style="113" customWidth="1"/>
    <col min="5891" max="5891" width="10" style="113" customWidth="1"/>
    <col min="5892" max="5892" width="9.140625" style="113"/>
    <col min="5893" max="5893" width="10.85546875" style="113" customWidth="1"/>
    <col min="5894" max="6144" width="9.140625" style="113"/>
    <col min="6145" max="6145" width="22.28515625" style="113" customWidth="1"/>
    <col min="6146" max="6146" width="7.5703125" style="113" customWidth="1"/>
    <col min="6147" max="6147" width="10" style="113" customWidth="1"/>
    <col min="6148" max="6148" width="9.140625" style="113"/>
    <col min="6149" max="6149" width="10.85546875" style="113" customWidth="1"/>
    <col min="6150" max="6400" width="9.140625" style="113"/>
    <col min="6401" max="6401" width="22.28515625" style="113" customWidth="1"/>
    <col min="6402" max="6402" width="7.5703125" style="113" customWidth="1"/>
    <col min="6403" max="6403" width="10" style="113" customWidth="1"/>
    <col min="6404" max="6404" width="9.140625" style="113"/>
    <col min="6405" max="6405" width="10.85546875" style="113" customWidth="1"/>
    <col min="6406" max="6656" width="9.140625" style="113"/>
    <col min="6657" max="6657" width="22.28515625" style="113" customWidth="1"/>
    <col min="6658" max="6658" width="7.5703125" style="113" customWidth="1"/>
    <col min="6659" max="6659" width="10" style="113" customWidth="1"/>
    <col min="6660" max="6660" width="9.140625" style="113"/>
    <col min="6661" max="6661" width="10.85546875" style="113" customWidth="1"/>
    <col min="6662" max="6912" width="9.140625" style="113"/>
    <col min="6913" max="6913" width="22.28515625" style="113" customWidth="1"/>
    <col min="6914" max="6914" width="7.5703125" style="113" customWidth="1"/>
    <col min="6915" max="6915" width="10" style="113" customWidth="1"/>
    <col min="6916" max="6916" width="9.140625" style="113"/>
    <col min="6917" max="6917" width="10.85546875" style="113" customWidth="1"/>
    <col min="6918" max="7168" width="9.140625" style="113"/>
    <col min="7169" max="7169" width="22.28515625" style="113" customWidth="1"/>
    <col min="7170" max="7170" width="7.5703125" style="113" customWidth="1"/>
    <col min="7171" max="7171" width="10" style="113" customWidth="1"/>
    <col min="7172" max="7172" width="9.140625" style="113"/>
    <col min="7173" max="7173" width="10.85546875" style="113" customWidth="1"/>
    <col min="7174" max="7424" width="9.140625" style="113"/>
    <col min="7425" max="7425" width="22.28515625" style="113" customWidth="1"/>
    <col min="7426" max="7426" width="7.5703125" style="113" customWidth="1"/>
    <col min="7427" max="7427" width="10" style="113" customWidth="1"/>
    <col min="7428" max="7428" width="9.140625" style="113"/>
    <col min="7429" max="7429" width="10.85546875" style="113" customWidth="1"/>
    <col min="7430" max="7680" width="9.140625" style="113"/>
    <col min="7681" max="7681" width="22.28515625" style="113" customWidth="1"/>
    <col min="7682" max="7682" width="7.5703125" style="113" customWidth="1"/>
    <col min="7683" max="7683" width="10" style="113" customWidth="1"/>
    <col min="7684" max="7684" width="9.140625" style="113"/>
    <col min="7685" max="7685" width="10.85546875" style="113" customWidth="1"/>
    <col min="7686" max="7936" width="9.140625" style="113"/>
    <col min="7937" max="7937" width="22.28515625" style="113" customWidth="1"/>
    <col min="7938" max="7938" width="7.5703125" style="113" customWidth="1"/>
    <col min="7939" max="7939" width="10" style="113" customWidth="1"/>
    <col min="7940" max="7940" width="9.140625" style="113"/>
    <col min="7941" max="7941" width="10.85546875" style="113" customWidth="1"/>
    <col min="7942" max="8192" width="9.140625" style="113"/>
    <col min="8193" max="8193" width="22.28515625" style="113" customWidth="1"/>
    <col min="8194" max="8194" width="7.5703125" style="113" customWidth="1"/>
    <col min="8195" max="8195" width="10" style="113" customWidth="1"/>
    <col min="8196" max="8196" width="9.140625" style="113"/>
    <col min="8197" max="8197" width="10.85546875" style="113" customWidth="1"/>
    <col min="8198" max="8448" width="9.140625" style="113"/>
    <col min="8449" max="8449" width="22.28515625" style="113" customWidth="1"/>
    <col min="8450" max="8450" width="7.5703125" style="113" customWidth="1"/>
    <col min="8451" max="8451" width="10" style="113" customWidth="1"/>
    <col min="8452" max="8452" width="9.140625" style="113"/>
    <col min="8453" max="8453" width="10.85546875" style="113" customWidth="1"/>
    <col min="8454" max="8704" width="9.140625" style="113"/>
    <col min="8705" max="8705" width="22.28515625" style="113" customWidth="1"/>
    <col min="8706" max="8706" width="7.5703125" style="113" customWidth="1"/>
    <col min="8707" max="8707" width="10" style="113" customWidth="1"/>
    <col min="8708" max="8708" width="9.140625" style="113"/>
    <col min="8709" max="8709" width="10.85546875" style="113" customWidth="1"/>
    <col min="8710" max="8960" width="9.140625" style="113"/>
    <col min="8961" max="8961" width="22.28515625" style="113" customWidth="1"/>
    <col min="8962" max="8962" width="7.5703125" style="113" customWidth="1"/>
    <col min="8963" max="8963" width="10" style="113" customWidth="1"/>
    <col min="8964" max="8964" width="9.140625" style="113"/>
    <col min="8965" max="8965" width="10.85546875" style="113" customWidth="1"/>
    <col min="8966" max="9216" width="9.140625" style="113"/>
    <col min="9217" max="9217" width="22.28515625" style="113" customWidth="1"/>
    <col min="9218" max="9218" width="7.5703125" style="113" customWidth="1"/>
    <col min="9219" max="9219" width="10" style="113" customWidth="1"/>
    <col min="9220" max="9220" width="9.140625" style="113"/>
    <col min="9221" max="9221" width="10.85546875" style="113" customWidth="1"/>
    <col min="9222" max="9472" width="9.140625" style="113"/>
    <col min="9473" max="9473" width="22.28515625" style="113" customWidth="1"/>
    <col min="9474" max="9474" width="7.5703125" style="113" customWidth="1"/>
    <col min="9475" max="9475" width="10" style="113" customWidth="1"/>
    <col min="9476" max="9476" width="9.140625" style="113"/>
    <col min="9477" max="9477" width="10.85546875" style="113" customWidth="1"/>
    <col min="9478" max="9728" width="9.140625" style="113"/>
    <col min="9729" max="9729" width="22.28515625" style="113" customWidth="1"/>
    <col min="9730" max="9730" width="7.5703125" style="113" customWidth="1"/>
    <col min="9731" max="9731" width="10" style="113" customWidth="1"/>
    <col min="9732" max="9732" width="9.140625" style="113"/>
    <col min="9733" max="9733" width="10.85546875" style="113" customWidth="1"/>
    <col min="9734" max="9984" width="9.140625" style="113"/>
    <col min="9985" max="9985" width="22.28515625" style="113" customWidth="1"/>
    <col min="9986" max="9986" width="7.5703125" style="113" customWidth="1"/>
    <col min="9987" max="9987" width="10" style="113" customWidth="1"/>
    <col min="9988" max="9988" width="9.140625" style="113"/>
    <col min="9989" max="9989" width="10.85546875" style="113" customWidth="1"/>
    <col min="9990" max="10240" width="9.140625" style="113"/>
    <col min="10241" max="10241" width="22.28515625" style="113" customWidth="1"/>
    <col min="10242" max="10242" width="7.5703125" style="113" customWidth="1"/>
    <col min="10243" max="10243" width="10" style="113" customWidth="1"/>
    <col min="10244" max="10244" width="9.140625" style="113"/>
    <col min="10245" max="10245" width="10.85546875" style="113" customWidth="1"/>
    <col min="10246" max="10496" width="9.140625" style="113"/>
    <col min="10497" max="10497" width="22.28515625" style="113" customWidth="1"/>
    <col min="10498" max="10498" width="7.5703125" style="113" customWidth="1"/>
    <col min="10499" max="10499" width="10" style="113" customWidth="1"/>
    <col min="10500" max="10500" width="9.140625" style="113"/>
    <col min="10501" max="10501" width="10.85546875" style="113" customWidth="1"/>
    <col min="10502" max="10752" width="9.140625" style="113"/>
    <col min="10753" max="10753" width="22.28515625" style="113" customWidth="1"/>
    <col min="10754" max="10754" width="7.5703125" style="113" customWidth="1"/>
    <col min="10755" max="10755" width="10" style="113" customWidth="1"/>
    <col min="10756" max="10756" width="9.140625" style="113"/>
    <col min="10757" max="10757" width="10.85546875" style="113" customWidth="1"/>
    <col min="10758" max="11008" width="9.140625" style="113"/>
    <col min="11009" max="11009" width="22.28515625" style="113" customWidth="1"/>
    <col min="11010" max="11010" width="7.5703125" style="113" customWidth="1"/>
    <col min="11011" max="11011" width="10" style="113" customWidth="1"/>
    <col min="11012" max="11012" width="9.140625" style="113"/>
    <col min="11013" max="11013" width="10.85546875" style="113" customWidth="1"/>
    <col min="11014" max="11264" width="9.140625" style="113"/>
    <col min="11265" max="11265" width="22.28515625" style="113" customWidth="1"/>
    <col min="11266" max="11266" width="7.5703125" style="113" customWidth="1"/>
    <col min="11267" max="11267" width="10" style="113" customWidth="1"/>
    <col min="11268" max="11268" width="9.140625" style="113"/>
    <col min="11269" max="11269" width="10.85546875" style="113" customWidth="1"/>
    <col min="11270" max="11520" width="9.140625" style="113"/>
    <col min="11521" max="11521" width="22.28515625" style="113" customWidth="1"/>
    <col min="11522" max="11522" width="7.5703125" style="113" customWidth="1"/>
    <col min="11523" max="11523" width="10" style="113" customWidth="1"/>
    <col min="11524" max="11524" width="9.140625" style="113"/>
    <col min="11525" max="11525" width="10.85546875" style="113" customWidth="1"/>
    <col min="11526" max="11776" width="9.140625" style="113"/>
    <col min="11777" max="11777" width="22.28515625" style="113" customWidth="1"/>
    <col min="11778" max="11778" width="7.5703125" style="113" customWidth="1"/>
    <col min="11779" max="11779" width="10" style="113" customWidth="1"/>
    <col min="11780" max="11780" width="9.140625" style="113"/>
    <col min="11781" max="11781" width="10.85546875" style="113" customWidth="1"/>
    <col min="11782" max="12032" width="9.140625" style="113"/>
    <col min="12033" max="12033" width="22.28515625" style="113" customWidth="1"/>
    <col min="12034" max="12034" width="7.5703125" style="113" customWidth="1"/>
    <col min="12035" max="12035" width="10" style="113" customWidth="1"/>
    <col min="12036" max="12036" width="9.140625" style="113"/>
    <col min="12037" max="12037" width="10.85546875" style="113" customWidth="1"/>
    <col min="12038" max="12288" width="9.140625" style="113"/>
    <col min="12289" max="12289" width="22.28515625" style="113" customWidth="1"/>
    <col min="12290" max="12290" width="7.5703125" style="113" customWidth="1"/>
    <col min="12291" max="12291" width="10" style="113" customWidth="1"/>
    <col min="12292" max="12292" width="9.140625" style="113"/>
    <col min="12293" max="12293" width="10.85546875" style="113" customWidth="1"/>
    <col min="12294" max="12544" width="9.140625" style="113"/>
    <col min="12545" max="12545" width="22.28515625" style="113" customWidth="1"/>
    <col min="12546" max="12546" width="7.5703125" style="113" customWidth="1"/>
    <col min="12547" max="12547" width="10" style="113" customWidth="1"/>
    <col min="12548" max="12548" width="9.140625" style="113"/>
    <col min="12549" max="12549" width="10.85546875" style="113" customWidth="1"/>
    <col min="12550" max="12800" width="9.140625" style="113"/>
    <col min="12801" max="12801" width="22.28515625" style="113" customWidth="1"/>
    <col min="12802" max="12802" width="7.5703125" style="113" customWidth="1"/>
    <col min="12803" max="12803" width="10" style="113" customWidth="1"/>
    <col min="12804" max="12804" width="9.140625" style="113"/>
    <col min="12805" max="12805" width="10.85546875" style="113" customWidth="1"/>
    <col min="12806" max="13056" width="9.140625" style="113"/>
    <col min="13057" max="13057" width="22.28515625" style="113" customWidth="1"/>
    <col min="13058" max="13058" width="7.5703125" style="113" customWidth="1"/>
    <col min="13059" max="13059" width="10" style="113" customWidth="1"/>
    <col min="13060" max="13060" width="9.140625" style="113"/>
    <col min="13061" max="13061" width="10.85546875" style="113" customWidth="1"/>
    <col min="13062" max="13312" width="9.140625" style="113"/>
    <col min="13313" max="13313" width="22.28515625" style="113" customWidth="1"/>
    <col min="13314" max="13314" width="7.5703125" style="113" customWidth="1"/>
    <col min="13315" max="13315" width="10" style="113" customWidth="1"/>
    <col min="13316" max="13316" width="9.140625" style="113"/>
    <col min="13317" max="13317" width="10.85546875" style="113" customWidth="1"/>
    <col min="13318" max="13568" width="9.140625" style="113"/>
    <col min="13569" max="13569" width="22.28515625" style="113" customWidth="1"/>
    <col min="13570" max="13570" width="7.5703125" style="113" customWidth="1"/>
    <col min="13571" max="13571" width="10" style="113" customWidth="1"/>
    <col min="13572" max="13572" width="9.140625" style="113"/>
    <col min="13573" max="13573" width="10.85546875" style="113" customWidth="1"/>
    <col min="13574" max="13824" width="9.140625" style="113"/>
    <col min="13825" max="13825" width="22.28515625" style="113" customWidth="1"/>
    <col min="13826" max="13826" width="7.5703125" style="113" customWidth="1"/>
    <col min="13827" max="13827" width="10" style="113" customWidth="1"/>
    <col min="13828" max="13828" width="9.140625" style="113"/>
    <col min="13829" max="13829" width="10.85546875" style="113" customWidth="1"/>
    <col min="13830" max="14080" width="9.140625" style="113"/>
    <col min="14081" max="14081" width="22.28515625" style="113" customWidth="1"/>
    <col min="14082" max="14082" width="7.5703125" style="113" customWidth="1"/>
    <col min="14083" max="14083" width="10" style="113" customWidth="1"/>
    <col min="14084" max="14084" width="9.140625" style="113"/>
    <col min="14085" max="14085" width="10.85546875" style="113" customWidth="1"/>
    <col min="14086" max="14336" width="9.140625" style="113"/>
    <col min="14337" max="14337" width="22.28515625" style="113" customWidth="1"/>
    <col min="14338" max="14338" width="7.5703125" style="113" customWidth="1"/>
    <col min="14339" max="14339" width="10" style="113" customWidth="1"/>
    <col min="14340" max="14340" width="9.140625" style="113"/>
    <col min="14341" max="14341" width="10.85546875" style="113" customWidth="1"/>
    <col min="14342" max="14592" width="9.140625" style="113"/>
    <col min="14593" max="14593" width="22.28515625" style="113" customWidth="1"/>
    <col min="14594" max="14594" width="7.5703125" style="113" customWidth="1"/>
    <col min="14595" max="14595" width="10" style="113" customWidth="1"/>
    <col min="14596" max="14596" width="9.140625" style="113"/>
    <col min="14597" max="14597" width="10.85546875" style="113" customWidth="1"/>
    <col min="14598" max="14848" width="9.140625" style="113"/>
    <col min="14849" max="14849" width="22.28515625" style="113" customWidth="1"/>
    <col min="14850" max="14850" width="7.5703125" style="113" customWidth="1"/>
    <col min="14851" max="14851" width="10" style="113" customWidth="1"/>
    <col min="14852" max="14852" width="9.140625" style="113"/>
    <col min="14853" max="14853" width="10.85546875" style="113" customWidth="1"/>
    <col min="14854" max="15104" width="9.140625" style="113"/>
    <col min="15105" max="15105" width="22.28515625" style="113" customWidth="1"/>
    <col min="15106" max="15106" width="7.5703125" style="113" customWidth="1"/>
    <col min="15107" max="15107" width="10" style="113" customWidth="1"/>
    <col min="15108" max="15108" width="9.140625" style="113"/>
    <col min="15109" max="15109" width="10.85546875" style="113" customWidth="1"/>
    <col min="15110" max="15360" width="9.140625" style="113"/>
    <col min="15361" max="15361" width="22.28515625" style="113" customWidth="1"/>
    <col min="15362" max="15362" width="7.5703125" style="113" customWidth="1"/>
    <col min="15363" max="15363" width="10" style="113" customWidth="1"/>
    <col min="15364" max="15364" width="9.140625" style="113"/>
    <col min="15365" max="15365" width="10.85546875" style="113" customWidth="1"/>
    <col min="15366" max="15616" width="9.140625" style="113"/>
    <col min="15617" max="15617" width="22.28515625" style="113" customWidth="1"/>
    <col min="15618" max="15618" width="7.5703125" style="113" customWidth="1"/>
    <col min="15619" max="15619" width="10" style="113" customWidth="1"/>
    <col min="15620" max="15620" width="9.140625" style="113"/>
    <col min="15621" max="15621" width="10.85546875" style="113" customWidth="1"/>
    <col min="15622" max="15872" width="9.140625" style="113"/>
    <col min="15873" max="15873" width="22.28515625" style="113" customWidth="1"/>
    <col min="15874" max="15874" width="7.5703125" style="113" customWidth="1"/>
    <col min="15875" max="15875" width="10" style="113" customWidth="1"/>
    <col min="15876" max="15876" width="9.140625" style="113"/>
    <col min="15877" max="15877" width="10.85546875" style="113" customWidth="1"/>
    <col min="15878" max="16128" width="9.140625" style="113"/>
    <col min="16129" max="16129" width="22.28515625" style="113" customWidth="1"/>
    <col min="16130" max="16130" width="7.5703125" style="113" customWidth="1"/>
    <col min="16131" max="16131" width="10" style="113" customWidth="1"/>
    <col min="16132" max="16132" width="9.140625" style="113"/>
    <col min="16133" max="16133" width="10.85546875" style="113" customWidth="1"/>
    <col min="16134" max="16384" width="9.140625" style="113"/>
  </cols>
  <sheetData>
    <row r="1" spans="1:32">
      <c r="A1" s="737"/>
      <c r="B1" s="738" t="s">
        <v>0</v>
      </c>
      <c r="C1" s="31" t="str">
        <f>'[3]Kadar.ode. ТАB 1'!C1</f>
        <v>КБЦ "Др Драгишс Мишовић - Дедиње"</v>
      </c>
      <c r="D1" s="32"/>
      <c r="E1" s="2"/>
      <c r="F1" s="75"/>
    </row>
    <row r="2" spans="1:32">
      <c r="A2" s="737"/>
      <c r="B2" s="738" t="s">
        <v>1</v>
      </c>
      <c r="C2" s="31">
        <v>7044445</v>
      </c>
      <c r="D2" s="32"/>
      <c r="E2" s="2"/>
      <c r="F2" s="75"/>
    </row>
    <row r="3" spans="1:32">
      <c r="A3" s="737"/>
      <c r="B3" s="738" t="s">
        <v>2</v>
      </c>
      <c r="C3" s="2" t="s">
        <v>7727</v>
      </c>
      <c r="E3" s="2"/>
      <c r="F3" s="75"/>
    </row>
    <row r="4" spans="1:32" ht="14.25">
      <c r="A4" s="737"/>
      <c r="B4" s="738" t="s">
        <v>7236</v>
      </c>
      <c r="C4" s="34" t="s">
        <v>1494</v>
      </c>
      <c r="D4" s="36"/>
      <c r="E4" s="35"/>
      <c r="F4" s="78"/>
    </row>
    <row r="5" spans="1:32">
      <c r="F5" s="77" t="s">
        <v>1495</v>
      </c>
    </row>
    <row r="6" spans="1:32" ht="27.75" customHeight="1">
      <c r="A6" s="2003" t="s">
        <v>1496</v>
      </c>
      <c r="B6" s="2004"/>
      <c r="C6" s="2003" t="s">
        <v>1497</v>
      </c>
      <c r="D6" s="2004"/>
      <c r="E6" s="2003" t="s">
        <v>1474</v>
      </c>
      <c r="F6" s="2004"/>
    </row>
    <row r="7" spans="1:32" s="77" customFormat="1" ht="45.75" customHeight="1" thickBot="1">
      <c r="A7" s="115" t="s">
        <v>1498</v>
      </c>
      <c r="B7" s="38" t="s">
        <v>1499</v>
      </c>
      <c r="C7" s="38" t="s">
        <v>7246</v>
      </c>
      <c r="D7" s="39" t="s">
        <v>1432</v>
      </c>
      <c r="E7" s="38" t="s">
        <v>7246</v>
      </c>
      <c r="F7" s="39" t="s">
        <v>1432</v>
      </c>
    </row>
    <row r="8" spans="1:32" s="77" customFormat="1" ht="15" customHeight="1" thickTop="1">
      <c r="A8" s="116" t="s">
        <v>1437</v>
      </c>
      <c r="B8" s="117">
        <f>29</f>
        <v>29</v>
      </c>
      <c r="C8" s="143">
        <v>1076</v>
      </c>
      <c r="D8" s="145">
        <v>4291</v>
      </c>
      <c r="E8" s="143">
        <v>2901</v>
      </c>
      <c r="F8" s="145">
        <v>12344</v>
      </c>
      <c r="G8" s="118"/>
    </row>
    <row r="9" spans="1:32" s="77" customFormat="1">
      <c r="A9" s="119" t="s">
        <v>1500</v>
      </c>
      <c r="B9" s="120" t="s">
        <v>1501</v>
      </c>
      <c r="C9" s="144">
        <v>171</v>
      </c>
      <c r="D9" s="146">
        <v>908</v>
      </c>
      <c r="E9" s="144">
        <v>300</v>
      </c>
      <c r="F9" s="146">
        <v>1600</v>
      </c>
    </row>
    <row r="10" spans="1:32" s="77" customFormat="1">
      <c r="A10" s="119" t="s">
        <v>1502</v>
      </c>
      <c r="B10" s="120" t="s">
        <v>1503</v>
      </c>
      <c r="C10" s="144">
        <v>1055</v>
      </c>
      <c r="D10" s="146">
        <v>3981</v>
      </c>
      <c r="E10" s="144">
        <v>2601</v>
      </c>
      <c r="F10" s="146">
        <v>10743</v>
      </c>
    </row>
    <row r="11" spans="1:32" s="77" customFormat="1">
      <c r="A11" s="119" t="s">
        <v>1504</v>
      </c>
      <c r="B11" s="121"/>
      <c r="C11" s="121"/>
      <c r="D11" s="122"/>
      <c r="E11" s="121"/>
      <c r="F11" s="122"/>
    </row>
    <row r="12" spans="1:32" s="77" customFormat="1">
      <c r="A12" s="123" t="s">
        <v>1505</v>
      </c>
      <c r="B12" s="121"/>
      <c r="C12" s="121"/>
      <c r="D12" s="122"/>
      <c r="E12" s="121"/>
      <c r="F12" s="122"/>
    </row>
    <row r="15" spans="1:32">
      <c r="AF15" s="113" t="s">
        <v>1460</v>
      </c>
    </row>
  </sheetData>
  <mergeCells count="3">
    <mergeCell ref="A6:B6"/>
    <mergeCell ref="C6:D6"/>
    <mergeCell ref="E6:F6"/>
  </mergeCells>
  <pageMargins left="1.17" right="0.75" top="1" bottom="1" header="0.5" footer="0.5"/>
  <pageSetup paperSize="9" scale="105" orientation="portrait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0FF77-26F0-48FC-9273-4EBA112FA0E9}">
  <sheetPr>
    <tabColor rgb="FFC00000"/>
  </sheetPr>
  <dimension ref="A1:K243"/>
  <sheetViews>
    <sheetView topLeftCell="A20" workbookViewId="0">
      <selection activeCell="K30" sqref="K30:K35"/>
    </sheetView>
  </sheetViews>
  <sheetFormatPr defaultRowHeight="12" customHeight="1"/>
  <cols>
    <col min="1" max="1" width="13.140625" style="131" customWidth="1"/>
    <col min="2" max="2" width="50.140625" style="12" customWidth="1"/>
    <col min="3" max="3" width="8.7109375" style="12" customWidth="1"/>
    <col min="4" max="4" width="10.28515625" style="124" customWidth="1"/>
    <col min="5" max="5" width="8.7109375" style="12" customWidth="1"/>
    <col min="6" max="6" width="9.42578125" style="124" customWidth="1"/>
    <col min="7" max="7" width="8.7109375" style="12" customWidth="1"/>
    <col min="8" max="8" width="9.7109375" style="124" customWidth="1"/>
    <col min="9" max="9" width="9.140625" style="3"/>
    <col min="10" max="245" width="9.140625" style="12"/>
    <col min="246" max="246" width="13.140625" style="12" customWidth="1"/>
    <col min="247" max="247" width="63.28515625" style="12" customWidth="1"/>
    <col min="248" max="248" width="8.7109375" style="12" customWidth="1"/>
    <col min="249" max="249" width="10.28515625" style="12" customWidth="1"/>
    <col min="250" max="250" width="8.7109375" style="12" customWidth="1"/>
    <col min="251" max="251" width="9.42578125" style="12" customWidth="1"/>
    <col min="252" max="252" width="8.7109375" style="12" customWidth="1"/>
    <col min="253" max="253" width="9.7109375" style="12" customWidth="1"/>
    <col min="254" max="501" width="9.140625" style="12"/>
    <col min="502" max="502" width="13.140625" style="12" customWidth="1"/>
    <col min="503" max="503" width="63.28515625" style="12" customWidth="1"/>
    <col min="504" max="504" width="8.7109375" style="12" customWidth="1"/>
    <col min="505" max="505" width="10.28515625" style="12" customWidth="1"/>
    <col min="506" max="506" width="8.7109375" style="12" customWidth="1"/>
    <col min="507" max="507" width="9.42578125" style="12" customWidth="1"/>
    <col min="508" max="508" width="8.7109375" style="12" customWidth="1"/>
    <col min="509" max="509" width="9.7109375" style="12" customWidth="1"/>
    <col min="510" max="757" width="9.140625" style="12"/>
    <col min="758" max="758" width="13.140625" style="12" customWidth="1"/>
    <col min="759" max="759" width="63.28515625" style="12" customWidth="1"/>
    <col min="760" max="760" width="8.7109375" style="12" customWidth="1"/>
    <col min="761" max="761" width="10.28515625" style="12" customWidth="1"/>
    <col min="762" max="762" width="8.7109375" style="12" customWidth="1"/>
    <col min="763" max="763" width="9.42578125" style="12" customWidth="1"/>
    <col min="764" max="764" width="8.7109375" style="12" customWidth="1"/>
    <col min="765" max="765" width="9.7109375" style="12" customWidth="1"/>
    <col min="766" max="1013" width="9.140625" style="12"/>
    <col min="1014" max="1014" width="13.140625" style="12" customWidth="1"/>
    <col min="1015" max="1015" width="63.28515625" style="12" customWidth="1"/>
    <col min="1016" max="1016" width="8.7109375" style="12" customWidth="1"/>
    <col min="1017" max="1017" width="10.28515625" style="12" customWidth="1"/>
    <col min="1018" max="1018" width="8.7109375" style="12" customWidth="1"/>
    <col min="1019" max="1019" width="9.42578125" style="12" customWidth="1"/>
    <col min="1020" max="1020" width="8.7109375" style="12" customWidth="1"/>
    <col min="1021" max="1021" width="9.7109375" style="12" customWidth="1"/>
    <col min="1022" max="1269" width="9.140625" style="12"/>
    <col min="1270" max="1270" width="13.140625" style="12" customWidth="1"/>
    <col min="1271" max="1271" width="63.28515625" style="12" customWidth="1"/>
    <col min="1272" max="1272" width="8.7109375" style="12" customWidth="1"/>
    <col min="1273" max="1273" width="10.28515625" style="12" customWidth="1"/>
    <col min="1274" max="1274" width="8.7109375" style="12" customWidth="1"/>
    <col min="1275" max="1275" width="9.42578125" style="12" customWidth="1"/>
    <col min="1276" max="1276" width="8.7109375" style="12" customWidth="1"/>
    <col min="1277" max="1277" width="9.7109375" style="12" customWidth="1"/>
    <col min="1278" max="1525" width="9.140625" style="12"/>
    <col min="1526" max="1526" width="13.140625" style="12" customWidth="1"/>
    <col min="1527" max="1527" width="63.28515625" style="12" customWidth="1"/>
    <col min="1528" max="1528" width="8.7109375" style="12" customWidth="1"/>
    <col min="1529" max="1529" width="10.28515625" style="12" customWidth="1"/>
    <col min="1530" max="1530" width="8.7109375" style="12" customWidth="1"/>
    <col min="1531" max="1531" width="9.42578125" style="12" customWidth="1"/>
    <col min="1532" max="1532" width="8.7109375" style="12" customWidth="1"/>
    <col min="1533" max="1533" width="9.7109375" style="12" customWidth="1"/>
    <col min="1534" max="1781" width="9.140625" style="12"/>
    <col min="1782" max="1782" width="13.140625" style="12" customWidth="1"/>
    <col min="1783" max="1783" width="63.28515625" style="12" customWidth="1"/>
    <col min="1784" max="1784" width="8.7109375" style="12" customWidth="1"/>
    <col min="1785" max="1785" width="10.28515625" style="12" customWidth="1"/>
    <col min="1786" max="1786" width="8.7109375" style="12" customWidth="1"/>
    <col min="1787" max="1787" width="9.42578125" style="12" customWidth="1"/>
    <col min="1788" max="1788" width="8.7109375" style="12" customWidth="1"/>
    <col min="1789" max="1789" width="9.7109375" style="12" customWidth="1"/>
    <col min="1790" max="2037" width="9.140625" style="12"/>
    <col min="2038" max="2038" width="13.140625" style="12" customWidth="1"/>
    <col min="2039" max="2039" width="63.28515625" style="12" customWidth="1"/>
    <col min="2040" max="2040" width="8.7109375" style="12" customWidth="1"/>
    <col min="2041" max="2041" width="10.28515625" style="12" customWidth="1"/>
    <col min="2042" max="2042" width="8.7109375" style="12" customWidth="1"/>
    <col min="2043" max="2043" width="9.42578125" style="12" customWidth="1"/>
    <col min="2044" max="2044" width="8.7109375" style="12" customWidth="1"/>
    <col min="2045" max="2045" width="9.7109375" style="12" customWidth="1"/>
    <col min="2046" max="2293" width="9.140625" style="12"/>
    <col min="2294" max="2294" width="13.140625" style="12" customWidth="1"/>
    <col min="2295" max="2295" width="63.28515625" style="12" customWidth="1"/>
    <col min="2296" max="2296" width="8.7109375" style="12" customWidth="1"/>
    <col min="2297" max="2297" width="10.28515625" style="12" customWidth="1"/>
    <col min="2298" max="2298" width="8.7109375" style="12" customWidth="1"/>
    <col min="2299" max="2299" width="9.42578125" style="12" customWidth="1"/>
    <col min="2300" max="2300" width="8.7109375" style="12" customWidth="1"/>
    <col min="2301" max="2301" width="9.7109375" style="12" customWidth="1"/>
    <col min="2302" max="2549" width="9.140625" style="12"/>
    <col min="2550" max="2550" width="13.140625" style="12" customWidth="1"/>
    <col min="2551" max="2551" width="63.28515625" style="12" customWidth="1"/>
    <col min="2552" max="2552" width="8.7109375" style="12" customWidth="1"/>
    <col min="2553" max="2553" width="10.28515625" style="12" customWidth="1"/>
    <col min="2554" max="2554" width="8.7109375" style="12" customWidth="1"/>
    <col min="2555" max="2555" width="9.42578125" style="12" customWidth="1"/>
    <col min="2556" max="2556" width="8.7109375" style="12" customWidth="1"/>
    <col min="2557" max="2557" width="9.7109375" style="12" customWidth="1"/>
    <col min="2558" max="2805" width="9.140625" style="12"/>
    <col min="2806" max="2806" width="13.140625" style="12" customWidth="1"/>
    <col min="2807" max="2807" width="63.28515625" style="12" customWidth="1"/>
    <col min="2808" max="2808" width="8.7109375" style="12" customWidth="1"/>
    <col min="2809" max="2809" width="10.28515625" style="12" customWidth="1"/>
    <col min="2810" max="2810" width="8.7109375" style="12" customWidth="1"/>
    <col min="2811" max="2811" width="9.42578125" style="12" customWidth="1"/>
    <col min="2812" max="2812" width="8.7109375" style="12" customWidth="1"/>
    <col min="2813" max="2813" width="9.7109375" style="12" customWidth="1"/>
    <col min="2814" max="3061" width="9.140625" style="12"/>
    <col min="3062" max="3062" width="13.140625" style="12" customWidth="1"/>
    <col min="3063" max="3063" width="63.28515625" style="12" customWidth="1"/>
    <col min="3064" max="3064" width="8.7109375" style="12" customWidth="1"/>
    <col min="3065" max="3065" width="10.28515625" style="12" customWidth="1"/>
    <col min="3066" max="3066" width="8.7109375" style="12" customWidth="1"/>
    <col min="3067" max="3067" width="9.42578125" style="12" customWidth="1"/>
    <col min="3068" max="3068" width="8.7109375" style="12" customWidth="1"/>
    <col min="3069" max="3069" width="9.7109375" style="12" customWidth="1"/>
    <col min="3070" max="3317" width="9.140625" style="12"/>
    <col min="3318" max="3318" width="13.140625" style="12" customWidth="1"/>
    <col min="3319" max="3319" width="63.28515625" style="12" customWidth="1"/>
    <col min="3320" max="3320" width="8.7109375" style="12" customWidth="1"/>
    <col min="3321" max="3321" width="10.28515625" style="12" customWidth="1"/>
    <col min="3322" max="3322" width="8.7109375" style="12" customWidth="1"/>
    <col min="3323" max="3323" width="9.42578125" style="12" customWidth="1"/>
    <col min="3324" max="3324" width="8.7109375" style="12" customWidth="1"/>
    <col min="3325" max="3325" width="9.7109375" style="12" customWidth="1"/>
    <col min="3326" max="3573" width="9.140625" style="12"/>
    <col min="3574" max="3574" width="13.140625" style="12" customWidth="1"/>
    <col min="3575" max="3575" width="63.28515625" style="12" customWidth="1"/>
    <col min="3576" max="3576" width="8.7109375" style="12" customWidth="1"/>
    <col min="3577" max="3577" width="10.28515625" style="12" customWidth="1"/>
    <col min="3578" max="3578" width="8.7109375" style="12" customWidth="1"/>
    <col min="3579" max="3579" width="9.42578125" style="12" customWidth="1"/>
    <col min="3580" max="3580" width="8.7109375" style="12" customWidth="1"/>
    <col min="3581" max="3581" width="9.7109375" style="12" customWidth="1"/>
    <col min="3582" max="3829" width="9.140625" style="12"/>
    <col min="3830" max="3830" width="13.140625" style="12" customWidth="1"/>
    <col min="3831" max="3831" width="63.28515625" style="12" customWidth="1"/>
    <col min="3832" max="3832" width="8.7109375" style="12" customWidth="1"/>
    <col min="3833" max="3833" width="10.28515625" style="12" customWidth="1"/>
    <col min="3834" max="3834" width="8.7109375" style="12" customWidth="1"/>
    <col min="3835" max="3835" width="9.42578125" style="12" customWidth="1"/>
    <col min="3836" max="3836" width="8.7109375" style="12" customWidth="1"/>
    <col min="3837" max="3837" width="9.7109375" style="12" customWidth="1"/>
    <col min="3838" max="4085" width="9.140625" style="12"/>
    <col min="4086" max="4086" width="13.140625" style="12" customWidth="1"/>
    <col min="4087" max="4087" width="63.28515625" style="12" customWidth="1"/>
    <col min="4088" max="4088" width="8.7109375" style="12" customWidth="1"/>
    <col min="4089" max="4089" width="10.28515625" style="12" customWidth="1"/>
    <col min="4090" max="4090" width="8.7109375" style="12" customWidth="1"/>
    <col min="4091" max="4091" width="9.42578125" style="12" customWidth="1"/>
    <col min="4092" max="4092" width="8.7109375" style="12" customWidth="1"/>
    <col min="4093" max="4093" width="9.7109375" style="12" customWidth="1"/>
    <col min="4094" max="4341" width="9.140625" style="12"/>
    <col min="4342" max="4342" width="13.140625" style="12" customWidth="1"/>
    <col min="4343" max="4343" width="63.28515625" style="12" customWidth="1"/>
    <col min="4344" max="4344" width="8.7109375" style="12" customWidth="1"/>
    <col min="4345" max="4345" width="10.28515625" style="12" customWidth="1"/>
    <col min="4346" max="4346" width="8.7109375" style="12" customWidth="1"/>
    <col min="4347" max="4347" width="9.42578125" style="12" customWidth="1"/>
    <col min="4348" max="4348" width="8.7109375" style="12" customWidth="1"/>
    <col min="4349" max="4349" width="9.7109375" style="12" customWidth="1"/>
    <col min="4350" max="4597" width="9.140625" style="12"/>
    <col min="4598" max="4598" width="13.140625" style="12" customWidth="1"/>
    <col min="4599" max="4599" width="63.28515625" style="12" customWidth="1"/>
    <col min="4600" max="4600" width="8.7109375" style="12" customWidth="1"/>
    <col min="4601" max="4601" width="10.28515625" style="12" customWidth="1"/>
    <col min="4602" max="4602" width="8.7109375" style="12" customWidth="1"/>
    <col min="4603" max="4603" width="9.42578125" style="12" customWidth="1"/>
    <col min="4604" max="4604" width="8.7109375" style="12" customWidth="1"/>
    <col min="4605" max="4605" width="9.7109375" style="12" customWidth="1"/>
    <col min="4606" max="4853" width="9.140625" style="12"/>
    <col min="4854" max="4854" width="13.140625" style="12" customWidth="1"/>
    <col min="4855" max="4855" width="63.28515625" style="12" customWidth="1"/>
    <col min="4856" max="4856" width="8.7109375" style="12" customWidth="1"/>
    <col min="4857" max="4857" width="10.28515625" style="12" customWidth="1"/>
    <col min="4858" max="4858" width="8.7109375" style="12" customWidth="1"/>
    <col min="4859" max="4859" width="9.42578125" style="12" customWidth="1"/>
    <col min="4860" max="4860" width="8.7109375" style="12" customWidth="1"/>
    <col min="4861" max="4861" width="9.7109375" style="12" customWidth="1"/>
    <col min="4862" max="5109" width="9.140625" style="12"/>
    <col min="5110" max="5110" width="13.140625" style="12" customWidth="1"/>
    <col min="5111" max="5111" width="63.28515625" style="12" customWidth="1"/>
    <col min="5112" max="5112" width="8.7109375" style="12" customWidth="1"/>
    <col min="5113" max="5113" width="10.28515625" style="12" customWidth="1"/>
    <col min="5114" max="5114" width="8.7109375" style="12" customWidth="1"/>
    <col min="5115" max="5115" width="9.42578125" style="12" customWidth="1"/>
    <col min="5116" max="5116" width="8.7109375" style="12" customWidth="1"/>
    <col min="5117" max="5117" width="9.7109375" style="12" customWidth="1"/>
    <col min="5118" max="5365" width="9.140625" style="12"/>
    <col min="5366" max="5366" width="13.140625" style="12" customWidth="1"/>
    <col min="5367" max="5367" width="63.28515625" style="12" customWidth="1"/>
    <col min="5368" max="5368" width="8.7109375" style="12" customWidth="1"/>
    <col min="5369" max="5369" width="10.28515625" style="12" customWidth="1"/>
    <col min="5370" max="5370" width="8.7109375" style="12" customWidth="1"/>
    <col min="5371" max="5371" width="9.42578125" style="12" customWidth="1"/>
    <col min="5372" max="5372" width="8.7109375" style="12" customWidth="1"/>
    <col min="5373" max="5373" width="9.7109375" style="12" customWidth="1"/>
    <col min="5374" max="5621" width="9.140625" style="12"/>
    <col min="5622" max="5622" width="13.140625" style="12" customWidth="1"/>
    <col min="5623" max="5623" width="63.28515625" style="12" customWidth="1"/>
    <col min="5624" max="5624" width="8.7109375" style="12" customWidth="1"/>
    <col min="5625" max="5625" width="10.28515625" style="12" customWidth="1"/>
    <col min="5626" max="5626" width="8.7109375" style="12" customWidth="1"/>
    <col min="5627" max="5627" width="9.42578125" style="12" customWidth="1"/>
    <col min="5628" max="5628" width="8.7109375" style="12" customWidth="1"/>
    <col min="5629" max="5629" width="9.7109375" style="12" customWidth="1"/>
    <col min="5630" max="5877" width="9.140625" style="12"/>
    <col min="5878" max="5878" width="13.140625" style="12" customWidth="1"/>
    <col min="5879" max="5879" width="63.28515625" style="12" customWidth="1"/>
    <col min="5880" max="5880" width="8.7109375" style="12" customWidth="1"/>
    <col min="5881" max="5881" width="10.28515625" style="12" customWidth="1"/>
    <col min="5882" max="5882" width="8.7109375" style="12" customWidth="1"/>
    <col min="5883" max="5883" width="9.42578125" style="12" customWidth="1"/>
    <col min="5884" max="5884" width="8.7109375" style="12" customWidth="1"/>
    <col min="5885" max="5885" width="9.7109375" style="12" customWidth="1"/>
    <col min="5886" max="6133" width="9.140625" style="12"/>
    <col min="6134" max="6134" width="13.140625" style="12" customWidth="1"/>
    <col min="6135" max="6135" width="63.28515625" style="12" customWidth="1"/>
    <col min="6136" max="6136" width="8.7109375" style="12" customWidth="1"/>
    <col min="6137" max="6137" width="10.28515625" style="12" customWidth="1"/>
    <col min="6138" max="6138" width="8.7109375" style="12" customWidth="1"/>
    <col min="6139" max="6139" width="9.42578125" style="12" customWidth="1"/>
    <col min="6140" max="6140" width="8.7109375" style="12" customWidth="1"/>
    <col min="6141" max="6141" width="9.7109375" style="12" customWidth="1"/>
    <col min="6142" max="6389" width="9.140625" style="12"/>
    <col min="6390" max="6390" width="13.140625" style="12" customWidth="1"/>
    <col min="6391" max="6391" width="63.28515625" style="12" customWidth="1"/>
    <col min="6392" max="6392" width="8.7109375" style="12" customWidth="1"/>
    <col min="6393" max="6393" width="10.28515625" style="12" customWidth="1"/>
    <col min="6394" max="6394" width="8.7109375" style="12" customWidth="1"/>
    <col min="6395" max="6395" width="9.42578125" style="12" customWidth="1"/>
    <col min="6396" max="6396" width="8.7109375" style="12" customWidth="1"/>
    <col min="6397" max="6397" width="9.7109375" style="12" customWidth="1"/>
    <col min="6398" max="6645" width="9.140625" style="12"/>
    <col min="6646" max="6646" width="13.140625" style="12" customWidth="1"/>
    <col min="6647" max="6647" width="63.28515625" style="12" customWidth="1"/>
    <col min="6648" max="6648" width="8.7109375" style="12" customWidth="1"/>
    <col min="6649" max="6649" width="10.28515625" style="12" customWidth="1"/>
    <col min="6650" max="6650" width="8.7109375" style="12" customWidth="1"/>
    <col min="6651" max="6651" width="9.42578125" style="12" customWidth="1"/>
    <col min="6652" max="6652" width="8.7109375" style="12" customWidth="1"/>
    <col min="6653" max="6653" width="9.7109375" style="12" customWidth="1"/>
    <col min="6654" max="6901" width="9.140625" style="12"/>
    <col min="6902" max="6902" width="13.140625" style="12" customWidth="1"/>
    <col min="6903" max="6903" width="63.28515625" style="12" customWidth="1"/>
    <col min="6904" max="6904" width="8.7109375" style="12" customWidth="1"/>
    <col min="6905" max="6905" width="10.28515625" style="12" customWidth="1"/>
    <col min="6906" max="6906" width="8.7109375" style="12" customWidth="1"/>
    <col min="6907" max="6907" width="9.42578125" style="12" customWidth="1"/>
    <col min="6908" max="6908" width="8.7109375" style="12" customWidth="1"/>
    <col min="6909" max="6909" width="9.7109375" style="12" customWidth="1"/>
    <col min="6910" max="7157" width="9.140625" style="12"/>
    <col min="7158" max="7158" width="13.140625" style="12" customWidth="1"/>
    <col min="7159" max="7159" width="63.28515625" style="12" customWidth="1"/>
    <col min="7160" max="7160" width="8.7109375" style="12" customWidth="1"/>
    <col min="7161" max="7161" width="10.28515625" style="12" customWidth="1"/>
    <col min="7162" max="7162" width="8.7109375" style="12" customWidth="1"/>
    <col min="7163" max="7163" width="9.42578125" style="12" customWidth="1"/>
    <col min="7164" max="7164" width="8.7109375" style="12" customWidth="1"/>
    <col min="7165" max="7165" width="9.7109375" style="12" customWidth="1"/>
    <col min="7166" max="7413" width="9.140625" style="12"/>
    <col min="7414" max="7414" width="13.140625" style="12" customWidth="1"/>
    <col min="7415" max="7415" width="63.28515625" style="12" customWidth="1"/>
    <col min="7416" max="7416" width="8.7109375" style="12" customWidth="1"/>
    <col min="7417" max="7417" width="10.28515625" style="12" customWidth="1"/>
    <col min="7418" max="7418" width="8.7109375" style="12" customWidth="1"/>
    <col min="7419" max="7419" width="9.42578125" style="12" customWidth="1"/>
    <col min="7420" max="7420" width="8.7109375" style="12" customWidth="1"/>
    <col min="7421" max="7421" width="9.7109375" style="12" customWidth="1"/>
    <col min="7422" max="7669" width="9.140625" style="12"/>
    <col min="7670" max="7670" width="13.140625" style="12" customWidth="1"/>
    <col min="7671" max="7671" width="63.28515625" style="12" customWidth="1"/>
    <col min="7672" max="7672" width="8.7109375" style="12" customWidth="1"/>
    <col min="7673" max="7673" width="10.28515625" style="12" customWidth="1"/>
    <col min="7674" max="7674" width="8.7109375" style="12" customWidth="1"/>
    <col min="7675" max="7675" width="9.42578125" style="12" customWidth="1"/>
    <col min="7676" max="7676" width="8.7109375" style="12" customWidth="1"/>
    <col min="7677" max="7677" width="9.7109375" style="12" customWidth="1"/>
    <col min="7678" max="7925" width="9.140625" style="12"/>
    <col min="7926" max="7926" width="13.140625" style="12" customWidth="1"/>
    <col min="7927" max="7927" width="63.28515625" style="12" customWidth="1"/>
    <col min="7928" max="7928" width="8.7109375" style="12" customWidth="1"/>
    <col min="7929" max="7929" width="10.28515625" style="12" customWidth="1"/>
    <col min="7930" max="7930" width="8.7109375" style="12" customWidth="1"/>
    <col min="7931" max="7931" width="9.42578125" style="12" customWidth="1"/>
    <col min="7932" max="7932" width="8.7109375" style="12" customWidth="1"/>
    <col min="7933" max="7933" width="9.7109375" style="12" customWidth="1"/>
    <col min="7934" max="8181" width="9.140625" style="12"/>
    <col min="8182" max="8182" width="13.140625" style="12" customWidth="1"/>
    <col min="8183" max="8183" width="63.28515625" style="12" customWidth="1"/>
    <col min="8184" max="8184" width="8.7109375" style="12" customWidth="1"/>
    <col min="8185" max="8185" width="10.28515625" style="12" customWidth="1"/>
    <col min="8186" max="8186" width="8.7109375" style="12" customWidth="1"/>
    <col min="8187" max="8187" width="9.42578125" style="12" customWidth="1"/>
    <col min="8188" max="8188" width="8.7109375" style="12" customWidth="1"/>
    <col min="8189" max="8189" width="9.7109375" style="12" customWidth="1"/>
    <col min="8190" max="8437" width="9.140625" style="12"/>
    <col min="8438" max="8438" width="13.140625" style="12" customWidth="1"/>
    <col min="8439" max="8439" width="63.28515625" style="12" customWidth="1"/>
    <col min="8440" max="8440" width="8.7109375" style="12" customWidth="1"/>
    <col min="8441" max="8441" width="10.28515625" style="12" customWidth="1"/>
    <col min="8442" max="8442" width="8.7109375" style="12" customWidth="1"/>
    <col min="8443" max="8443" width="9.42578125" style="12" customWidth="1"/>
    <col min="8444" max="8444" width="8.7109375" style="12" customWidth="1"/>
    <col min="8445" max="8445" width="9.7109375" style="12" customWidth="1"/>
    <col min="8446" max="8693" width="9.140625" style="12"/>
    <col min="8694" max="8694" width="13.140625" style="12" customWidth="1"/>
    <col min="8695" max="8695" width="63.28515625" style="12" customWidth="1"/>
    <col min="8696" max="8696" width="8.7109375" style="12" customWidth="1"/>
    <col min="8697" max="8697" width="10.28515625" style="12" customWidth="1"/>
    <col min="8698" max="8698" width="8.7109375" style="12" customWidth="1"/>
    <col min="8699" max="8699" width="9.42578125" style="12" customWidth="1"/>
    <col min="8700" max="8700" width="8.7109375" style="12" customWidth="1"/>
    <col min="8701" max="8701" width="9.7109375" style="12" customWidth="1"/>
    <col min="8702" max="8949" width="9.140625" style="12"/>
    <col min="8950" max="8950" width="13.140625" style="12" customWidth="1"/>
    <col min="8951" max="8951" width="63.28515625" style="12" customWidth="1"/>
    <col min="8952" max="8952" width="8.7109375" style="12" customWidth="1"/>
    <col min="8953" max="8953" width="10.28515625" style="12" customWidth="1"/>
    <col min="8954" max="8954" width="8.7109375" style="12" customWidth="1"/>
    <col min="8955" max="8955" width="9.42578125" style="12" customWidth="1"/>
    <col min="8956" max="8956" width="8.7109375" style="12" customWidth="1"/>
    <col min="8957" max="8957" width="9.7109375" style="12" customWidth="1"/>
    <col min="8958" max="9205" width="9.140625" style="12"/>
    <col min="9206" max="9206" width="13.140625" style="12" customWidth="1"/>
    <col min="9207" max="9207" width="63.28515625" style="12" customWidth="1"/>
    <col min="9208" max="9208" width="8.7109375" style="12" customWidth="1"/>
    <col min="9209" max="9209" width="10.28515625" style="12" customWidth="1"/>
    <col min="9210" max="9210" width="8.7109375" style="12" customWidth="1"/>
    <col min="9211" max="9211" width="9.42578125" style="12" customWidth="1"/>
    <col min="9212" max="9212" width="8.7109375" style="12" customWidth="1"/>
    <col min="9213" max="9213" width="9.7109375" style="12" customWidth="1"/>
    <col min="9214" max="9461" width="9.140625" style="12"/>
    <col min="9462" max="9462" width="13.140625" style="12" customWidth="1"/>
    <col min="9463" max="9463" width="63.28515625" style="12" customWidth="1"/>
    <col min="9464" max="9464" width="8.7109375" style="12" customWidth="1"/>
    <col min="9465" max="9465" width="10.28515625" style="12" customWidth="1"/>
    <col min="9466" max="9466" width="8.7109375" style="12" customWidth="1"/>
    <col min="9467" max="9467" width="9.42578125" style="12" customWidth="1"/>
    <col min="9468" max="9468" width="8.7109375" style="12" customWidth="1"/>
    <col min="9469" max="9469" width="9.7109375" style="12" customWidth="1"/>
    <col min="9470" max="9717" width="9.140625" style="12"/>
    <col min="9718" max="9718" width="13.140625" style="12" customWidth="1"/>
    <col min="9719" max="9719" width="63.28515625" style="12" customWidth="1"/>
    <col min="9720" max="9720" width="8.7109375" style="12" customWidth="1"/>
    <col min="9721" max="9721" width="10.28515625" style="12" customWidth="1"/>
    <col min="9722" max="9722" width="8.7109375" style="12" customWidth="1"/>
    <col min="9723" max="9723" width="9.42578125" style="12" customWidth="1"/>
    <col min="9724" max="9724" width="8.7109375" style="12" customWidth="1"/>
    <col min="9725" max="9725" width="9.7109375" style="12" customWidth="1"/>
    <col min="9726" max="9973" width="9.140625" style="12"/>
    <col min="9974" max="9974" width="13.140625" style="12" customWidth="1"/>
    <col min="9975" max="9975" width="63.28515625" style="12" customWidth="1"/>
    <col min="9976" max="9976" width="8.7109375" style="12" customWidth="1"/>
    <col min="9977" max="9977" width="10.28515625" style="12" customWidth="1"/>
    <col min="9978" max="9978" width="8.7109375" style="12" customWidth="1"/>
    <col min="9979" max="9979" width="9.42578125" style="12" customWidth="1"/>
    <col min="9980" max="9980" width="8.7109375" style="12" customWidth="1"/>
    <col min="9981" max="9981" width="9.7109375" style="12" customWidth="1"/>
    <col min="9982" max="10229" width="9.140625" style="12"/>
    <col min="10230" max="10230" width="13.140625" style="12" customWidth="1"/>
    <col min="10231" max="10231" width="63.28515625" style="12" customWidth="1"/>
    <col min="10232" max="10232" width="8.7109375" style="12" customWidth="1"/>
    <col min="10233" max="10233" width="10.28515625" style="12" customWidth="1"/>
    <col min="10234" max="10234" width="8.7109375" style="12" customWidth="1"/>
    <col min="10235" max="10235" width="9.42578125" style="12" customWidth="1"/>
    <col min="10236" max="10236" width="8.7109375" style="12" customWidth="1"/>
    <col min="10237" max="10237" width="9.7109375" style="12" customWidth="1"/>
    <col min="10238" max="10485" width="9.140625" style="12"/>
    <col min="10486" max="10486" width="13.140625" style="12" customWidth="1"/>
    <col min="10487" max="10487" width="63.28515625" style="12" customWidth="1"/>
    <col min="10488" max="10488" width="8.7109375" style="12" customWidth="1"/>
    <col min="10489" max="10489" width="10.28515625" style="12" customWidth="1"/>
    <col min="10490" max="10490" width="8.7109375" style="12" customWidth="1"/>
    <col min="10491" max="10491" width="9.42578125" style="12" customWidth="1"/>
    <col min="10492" max="10492" width="8.7109375" style="12" customWidth="1"/>
    <col min="10493" max="10493" width="9.7109375" style="12" customWidth="1"/>
    <col min="10494" max="10741" width="9.140625" style="12"/>
    <col min="10742" max="10742" width="13.140625" style="12" customWidth="1"/>
    <col min="10743" max="10743" width="63.28515625" style="12" customWidth="1"/>
    <col min="10744" max="10744" width="8.7109375" style="12" customWidth="1"/>
    <col min="10745" max="10745" width="10.28515625" style="12" customWidth="1"/>
    <col min="10746" max="10746" width="8.7109375" style="12" customWidth="1"/>
    <col min="10747" max="10747" width="9.42578125" style="12" customWidth="1"/>
    <col min="10748" max="10748" width="8.7109375" style="12" customWidth="1"/>
    <col min="10749" max="10749" width="9.7109375" style="12" customWidth="1"/>
    <col min="10750" max="10997" width="9.140625" style="12"/>
    <col min="10998" max="10998" width="13.140625" style="12" customWidth="1"/>
    <col min="10999" max="10999" width="63.28515625" style="12" customWidth="1"/>
    <col min="11000" max="11000" width="8.7109375" style="12" customWidth="1"/>
    <col min="11001" max="11001" width="10.28515625" style="12" customWidth="1"/>
    <col min="11002" max="11002" width="8.7109375" style="12" customWidth="1"/>
    <col min="11003" max="11003" width="9.42578125" style="12" customWidth="1"/>
    <col min="11004" max="11004" width="8.7109375" style="12" customWidth="1"/>
    <col min="11005" max="11005" width="9.7109375" style="12" customWidth="1"/>
    <col min="11006" max="11253" width="9.140625" style="12"/>
    <col min="11254" max="11254" width="13.140625" style="12" customWidth="1"/>
    <col min="11255" max="11255" width="63.28515625" style="12" customWidth="1"/>
    <col min="11256" max="11256" width="8.7109375" style="12" customWidth="1"/>
    <col min="11257" max="11257" width="10.28515625" style="12" customWidth="1"/>
    <col min="11258" max="11258" width="8.7109375" style="12" customWidth="1"/>
    <col min="11259" max="11259" width="9.42578125" style="12" customWidth="1"/>
    <col min="11260" max="11260" width="8.7109375" style="12" customWidth="1"/>
    <col min="11261" max="11261" width="9.7109375" style="12" customWidth="1"/>
    <col min="11262" max="11509" width="9.140625" style="12"/>
    <col min="11510" max="11510" width="13.140625" style="12" customWidth="1"/>
    <col min="11511" max="11511" width="63.28515625" style="12" customWidth="1"/>
    <col min="11512" max="11512" width="8.7109375" style="12" customWidth="1"/>
    <col min="11513" max="11513" width="10.28515625" style="12" customWidth="1"/>
    <col min="11514" max="11514" width="8.7109375" style="12" customWidth="1"/>
    <col min="11515" max="11515" width="9.42578125" style="12" customWidth="1"/>
    <col min="11516" max="11516" width="8.7109375" style="12" customWidth="1"/>
    <col min="11517" max="11517" width="9.7109375" style="12" customWidth="1"/>
    <col min="11518" max="11765" width="9.140625" style="12"/>
    <col min="11766" max="11766" width="13.140625" style="12" customWidth="1"/>
    <col min="11767" max="11767" width="63.28515625" style="12" customWidth="1"/>
    <col min="11768" max="11768" width="8.7109375" style="12" customWidth="1"/>
    <col min="11769" max="11769" width="10.28515625" style="12" customWidth="1"/>
    <col min="11770" max="11770" width="8.7109375" style="12" customWidth="1"/>
    <col min="11771" max="11771" width="9.42578125" style="12" customWidth="1"/>
    <col min="11772" max="11772" width="8.7109375" style="12" customWidth="1"/>
    <col min="11773" max="11773" width="9.7109375" style="12" customWidth="1"/>
    <col min="11774" max="12021" width="9.140625" style="12"/>
    <col min="12022" max="12022" width="13.140625" style="12" customWidth="1"/>
    <col min="12023" max="12023" width="63.28515625" style="12" customWidth="1"/>
    <col min="12024" max="12024" width="8.7109375" style="12" customWidth="1"/>
    <col min="12025" max="12025" width="10.28515625" style="12" customWidth="1"/>
    <col min="12026" max="12026" width="8.7109375" style="12" customWidth="1"/>
    <col min="12027" max="12027" width="9.42578125" style="12" customWidth="1"/>
    <col min="12028" max="12028" width="8.7109375" style="12" customWidth="1"/>
    <col min="12029" max="12029" width="9.7109375" style="12" customWidth="1"/>
    <col min="12030" max="12277" width="9.140625" style="12"/>
    <col min="12278" max="12278" width="13.140625" style="12" customWidth="1"/>
    <col min="12279" max="12279" width="63.28515625" style="12" customWidth="1"/>
    <col min="12280" max="12280" width="8.7109375" style="12" customWidth="1"/>
    <col min="12281" max="12281" width="10.28515625" style="12" customWidth="1"/>
    <col min="12282" max="12282" width="8.7109375" style="12" customWidth="1"/>
    <col min="12283" max="12283" width="9.42578125" style="12" customWidth="1"/>
    <col min="12284" max="12284" width="8.7109375" style="12" customWidth="1"/>
    <col min="12285" max="12285" width="9.7109375" style="12" customWidth="1"/>
    <col min="12286" max="12533" width="9.140625" style="12"/>
    <col min="12534" max="12534" width="13.140625" style="12" customWidth="1"/>
    <col min="12535" max="12535" width="63.28515625" style="12" customWidth="1"/>
    <col min="12536" max="12536" width="8.7109375" style="12" customWidth="1"/>
    <col min="12537" max="12537" width="10.28515625" style="12" customWidth="1"/>
    <col min="12538" max="12538" width="8.7109375" style="12" customWidth="1"/>
    <col min="12539" max="12539" width="9.42578125" style="12" customWidth="1"/>
    <col min="12540" max="12540" width="8.7109375" style="12" customWidth="1"/>
    <col min="12541" max="12541" width="9.7109375" style="12" customWidth="1"/>
    <col min="12542" max="12789" width="9.140625" style="12"/>
    <col min="12790" max="12790" width="13.140625" style="12" customWidth="1"/>
    <col min="12791" max="12791" width="63.28515625" style="12" customWidth="1"/>
    <col min="12792" max="12792" width="8.7109375" style="12" customWidth="1"/>
    <col min="12793" max="12793" width="10.28515625" style="12" customWidth="1"/>
    <col min="12794" max="12794" width="8.7109375" style="12" customWidth="1"/>
    <col min="12795" max="12795" width="9.42578125" style="12" customWidth="1"/>
    <col min="12796" max="12796" width="8.7109375" style="12" customWidth="1"/>
    <col min="12797" max="12797" width="9.7109375" style="12" customWidth="1"/>
    <col min="12798" max="13045" width="9.140625" style="12"/>
    <col min="13046" max="13046" width="13.140625" style="12" customWidth="1"/>
    <col min="13047" max="13047" width="63.28515625" style="12" customWidth="1"/>
    <col min="13048" max="13048" width="8.7109375" style="12" customWidth="1"/>
    <col min="13049" max="13049" width="10.28515625" style="12" customWidth="1"/>
    <col min="13050" max="13050" width="8.7109375" style="12" customWidth="1"/>
    <col min="13051" max="13051" width="9.42578125" style="12" customWidth="1"/>
    <col min="13052" max="13052" width="8.7109375" style="12" customWidth="1"/>
    <col min="13053" max="13053" width="9.7109375" style="12" customWidth="1"/>
    <col min="13054" max="13301" width="9.140625" style="12"/>
    <col min="13302" max="13302" width="13.140625" style="12" customWidth="1"/>
    <col min="13303" max="13303" width="63.28515625" style="12" customWidth="1"/>
    <col min="13304" max="13304" width="8.7109375" style="12" customWidth="1"/>
    <col min="13305" max="13305" width="10.28515625" style="12" customWidth="1"/>
    <col min="13306" max="13306" width="8.7109375" style="12" customWidth="1"/>
    <col min="13307" max="13307" width="9.42578125" style="12" customWidth="1"/>
    <col min="13308" max="13308" width="8.7109375" style="12" customWidth="1"/>
    <col min="13309" max="13309" width="9.7109375" style="12" customWidth="1"/>
    <col min="13310" max="13557" width="9.140625" style="12"/>
    <col min="13558" max="13558" width="13.140625" style="12" customWidth="1"/>
    <col min="13559" max="13559" width="63.28515625" style="12" customWidth="1"/>
    <col min="13560" max="13560" width="8.7109375" style="12" customWidth="1"/>
    <col min="13561" max="13561" width="10.28515625" style="12" customWidth="1"/>
    <col min="13562" max="13562" width="8.7109375" style="12" customWidth="1"/>
    <col min="13563" max="13563" width="9.42578125" style="12" customWidth="1"/>
    <col min="13564" max="13564" width="8.7109375" style="12" customWidth="1"/>
    <col min="13565" max="13565" width="9.7109375" style="12" customWidth="1"/>
    <col min="13566" max="13813" width="9.140625" style="12"/>
    <col min="13814" max="13814" width="13.140625" style="12" customWidth="1"/>
    <col min="13815" max="13815" width="63.28515625" style="12" customWidth="1"/>
    <col min="13816" max="13816" width="8.7109375" style="12" customWidth="1"/>
    <col min="13817" max="13817" width="10.28515625" style="12" customWidth="1"/>
    <col min="13818" max="13818" width="8.7109375" style="12" customWidth="1"/>
    <col min="13819" max="13819" width="9.42578125" style="12" customWidth="1"/>
    <col min="13820" max="13820" width="8.7109375" style="12" customWidth="1"/>
    <col min="13821" max="13821" width="9.7109375" style="12" customWidth="1"/>
    <col min="13822" max="14069" width="9.140625" style="12"/>
    <col min="14070" max="14070" width="13.140625" style="12" customWidth="1"/>
    <col min="14071" max="14071" width="63.28515625" style="12" customWidth="1"/>
    <col min="14072" max="14072" width="8.7109375" style="12" customWidth="1"/>
    <col min="14073" max="14073" width="10.28515625" style="12" customWidth="1"/>
    <col min="14074" max="14074" width="8.7109375" style="12" customWidth="1"/>
    <col min="14075" max="14075" width="9.42578125" style="12" customWidth="1"/>
    <col min="14076" max="14076" width="8.7109375" style="12" customWidth="1"/>
    <col min="14077" max="14077" width="9.7109375" style="12" customWidth="1"/>
    <col min="14078" max="14325" width="9.140625" style="12"/>
    <col min="14326" max="14326" width="13.140625" style="12" customWidth="1"/>
    <col min="14327" max="14327" width="63.28515625" style="12" customWidth="1"/>
    <col min="14328" max="14328" width="8.7109375" style="12" customWidth="1"/>
    <col min="14329" max="14329" width="10.28515625" style="12" customWidth="1"/>
    <col min="14330" max="14330" width="8.7109375" style="12" customWidth="1"/>
    <col min="14331" max="14331" width="9.42578125" style="12" customWidth="1"/>
    <col min="14332" max="14332" width="8.7109375" style="12" customWidth="1"/>
    <col min="14333" max="14333" width="9.7109375" style="12" customWidth="1"/>
    <col min="14334" max="14581" width="9.140625" style="12"/>
    <col min="14582" max="14582" width="13.140625" style="12" customWidth="1"/>
    <col min="14583" max="14583" width="63.28515625" style="12" customWidth="1"/>
    <col min="14584" max="14584" width="8.7109375" style="12" customWidth="1"/>
    <col min="14585" max="14585" width="10.28515625" style="12" customWidth="1"/>
    <col min="14586" max="14586" width="8.7109375" style="12" customWidth="1"/>
    <col min="14587" max="14587" width="9.42578125" style="12" customWidth="1"/>
    <col min="14588" max="14588" width="8.7109375" style="12" customWidth="1"/>
    <col min="14589" max="14589" width="9.7109375" style="12" customWidth="1"/>
    <col min="14590" max="14837" width="9.140625" style="12"/>
    <col min="14838" max="14838" width="13.140625" style="12" customWidth="1"/>
    <col min="14839" max="14839" width="63.28515625" style="12" customWidth="1"/>
    <col min="14840" max="14840" width="8.7109375" style="12" customWidth="1"/>
    <col min="14841" max="14841" width="10.28515625" style="12" customWidth="1"/>
    <col min="14842" max="14842" width="8.7109375" style="12" customWidth="1"/>
    <col min="14843" max="14843" width="9.42578125" style="12" customWidth="1"/>
    <col min="14844" max="14844" width="8.7109375" style="12" customWidth="1"/>
    <col min="14845" max="14845" width="9.7109375" style="12" customWidth="1"/>
    <col min="14846" max="15093" width="9.140625" style="12"/>
    <col min="15094" max="15094" width="13.140625" style="12" customWidth="1"/>
    <col min="15095" max="15095" width="63.28515625" style="12" customWidth="1"/>
    <col min="15096" max="15096" width="8.7109375" style="12" customWidth="1"/>
    <col min="15097" max="15097" width="10.28515625" style="12" customWidth="1"/>
    <col min="15098" max="15098" width="8.7109375" style="12" customWidth="1"/>
    <col min="15099" max="15099" width="9.42578125" style="12" customWidth="1"/>
    <col min="15100" max="15100" width="8.7109375" style="12" customWidth="1"/>
    <col min="15101" max="15101" width="9.7109375" style="12" customWidth="1"/>
    <col min="15102" max="15349" width="9.140625" style="12"/>
    <col min="15350" max="15350" width="13.140625" style="12" customWidth="1"/>
    <col min="15351" max="15351" width="63.28515625" style="12" customWidth="1"/>
    <col min="15352" max="15352" width="8.7109375" style="12" customWidth="1"/>
    <col min="15353" max="15353" width="10.28515625" style="12" customWidth="1"/>
    <col min="15354" max="15354" width="8.7109375" style="12" customWidth="1"/>
    <col min="15355" max="15355" width="9.42578125" style="12" customWidth="1"/>
    <col min="15356" max="15356" width="8.7109375" style="12" customWidth="1"/>
    <col min="15357" max="15357" width="9.7109375" style="12" customWidth="1"/>
    <col min="15358" max="15605" width="9.140625" style="12"/>
    <col min="15606" max="15606" width="13.140625" style="12" customWidth="1"/>
    <col min="15607" max="15607" width="63.28515625" style="12" customWidth="1"/>
    <col min="15608" max="15608" width="8.7109375" style="12" customWidth="1"/>
    <col min="15609" max="15609" width="10.28515625" style="12" customWidth="1"/>
    <col min="15610" max="15610" width="8.7109375" style="12" customWidth="1"/>
    <col min="15611" max="15611" width="9.42578125" style="12" customWidth="1"/>
    <col min="15612" max="15612" width="8.7109375" style="12" customWidth="1"/>
    <col min="15613" max="15613" width="9.7109375" style="12" customWidth="1"/>
    <col min="15614" max="15861" width="9.140625" style="12"/>
    <col min="15862" max="15862" width="13.140625" style="12" customWidth="1"/>
    <col min="15863" max="15863" width="63.28515625" style="12" customWidth="1"/>
    <col min="15864" max="15864" width="8.7109375" style="12" customWidth="1"/>
    <col min="15865" max="15865" width="10.28515625" style="12" customWidth="1"/>
    <col min="15866" max="15866" width="8.7109375" style="12" customWidth="1"/>
    <col min="15867" max="15867" width="9.42578125" style="12" customWidth="1"/>
    <col min="15868" max="15868" width="8.7109375" style="12" customWidth="1"/>
    <col min="15869" max="15869" width="9.7109375" style="12" customWidth="1"/>
    <col min="15870" max="16117" width="9.140625" style="12"/>
    <col min="16118" max="16118" width="13.140625" style="12" customWidth="1"/>
    <col min="16119" max="16119" width="63.28515625" style="12" customWidth="1"/>
    <col min="16120" max="16120" width="8.7109375" style="12" customWidth="1"/>
    <col min="16121" max="16121" width="10.28515625" style="12" customWidth="1"/>
    <col min="16122" max="16122" width="8.7109375" style="12" customWidth="1"/>
    <col min="16123" max="16123" width="9.42578125" style="12" customWidth="1"/>
    <col min="16124" max="16124" width="8.7109375" style="12" customWidth="1"/>
    <col min="16125" max="16125" width="9.7109375" style="12" customWidth="1"/>
    <col min="16126" max="16384" width="9.140625" style="12"/>
  </cols>
  <sheetData>
    <row r="1" spans="1:8" ht="12" customHeight="1">
      <c r="A1" s="1893"/>
      <c r="B1" s="1811" t="s">
        <v>0</v>
      </c>
      <c r="C1" s="1812"/>
      <c r="D1" s="1894"/>
      <c r="E1" s="1813"/>
      <c r="F1" s="1894"/>
      <c r="G1" s="1814"/>
    </row>
    <row r="2" spans="1:8" ht="12" customHeight="1">
      <c r="A2" s="1893"/>
      <c r="B2" s="1811" t="s">
        <v>1</v>
      </c>
      <c r="C2" s="1812">
        <v>7044445</v>
      </c>
      <c r="D2" s="1894"/>
      <c r="E2" s="1813"/>
      <c r="F2" s="1894"/>
      <c r="G2" s="1814"/>
    </row>
    <row r="3" spans="1:8" ht="12" customHeight="1">
      <c r="A3" s="1893"/>
      <c r="B3" s="1811"/>
      <c r="C3" s="1813" t="s">
        <v>7727</v>
      </c>
      <c r="E3" s="1813"/>
      <c r="F3" s="1894"/>
      <c r="G3" s="1814"/>
    </row>
    <row r="4" spans="1:8" ht="12" customHeight="1">
      <c r="A4" s="1893"/>
      <c r="B4" s="1811" t="s">
        <v>1506</v>
      </c>
      <c r="C4" s="1815" t="s">
        <v>1507</v>
      </c>
      <c r="D4" s="1895"/>
      <c r="E4" s="1816"/>
      <c r="F4" s="1895"/>
      <c r="G4" s="1817" t="s">
        <v>1572</v>
      </c>
    </row>
    <row r="6" spans="1:8" ht="12" customHeight="1">
      <c r="A6" s="2009" t="s">
        <v>1508</v>
      </c>
      <c r="B6" s="2009" t="s">
        <v>1509</v>
      </c>
      <c r="C6" s="2011" t="s">
        <v>1510</v>
      </c>
      <c r="D6" s="2012"/>
      <c r="E6" s="2011" t="s">
        <v>1511</v>
      </c>
      <c r="F6" s="2012"/>
      <c r="G6" s="2005" t="s">
        <v>1476</v>
      </c>
      <c r="H6" s="2005"/>
    </row>
    <row r="7" spans="1:8" ht="33.75" customHeight="1" thickBot="1">
      <c r="A7" s="2010"/>
      <c r="B7" s="2010"/>
      <c r="C7" s="38" t="s">
        <v>7246</v>
      </c>
      <c r="D7" s="125" t="s">
        <v>1432</v>
      </c>
      <c r="E7" s="38" t="s">
        <v>7246</v>
      </c>
      <c r="F7" s="125" t="s">
        <v>1432</v>
      </c>
      <c r="G7" s="38" t="s">
        <v>7246</v>
      </c>
      <c r="H7" s="125" t="s">
        <v>1432</v>
      </c>
    </row>
    <row r="8" spans="1:8" ht="12" customHeight="1" thickTop="1" thickBot="1">
      <c r="A8" s="740">
        <v>420</v>
      </c>
      <c r="B8" s="741" t="s">
        <v>1436</v>
      </c>
      <c r="C8" s="742">
        <v>10459</v>
      </c>
      <c r="D8" s="973">
        <v>32765</v>
      </c>
      <c r="E8" s="742">
        <v>0</v>
      </c>
      <c r="F8" s="743"/>
      <c r="G8" s="742">
        <v>10459</v>
      </c>
      <c r="H8" s="743">
        <v>32765</v>
      </c>
    </row>
    <row r="9" spans="1:8" ht="12" customHeight="1" thickTop="1" thickBot="1">
      <c r="A9" s="1848" t="s">
        <v>1512</v>
      </c>
      <c r="B9" s="1822" t="s">
        <v>1513</v>
      </c>
      <c r="C9" s="1823">
        <v>4851</v>
      </c>
      <c r="D9" s="1824">
        <v>16886</v>
      </c>
      <c r="E9" s="1823"/>
      <c r="F9" s="1824"/>
      <c r="G9" s="742">
        <v>4851</v>
      </c>
      <c r="H9" s="1896">
        <v>16886</v>
      </c>
    </row>
    <row r="10" spans="1:8" ht="12" customHeight="1" thickTop="1" thickBot="1">
      <c r="A10" s="1848" t="s">
        <v>1514</v>
      </c>
      <c r="B10" s="1822" t="s">
        <v>1515</v>
      </c>
      <c r="C10" s="1823">
        <v>3948</v>
      </c>
      <c r="D10" s="1824">
        <v>11353</v>
      </c>
      <c r="E10" s="1823"/>
      <c r="F10" s="1824"/>
      <c r="G10" s="742">
        <v>3948</v>
      </c>
      <c r="H10" s="1896">
        <v>11353</v>
      </c>
    </row>
    <row r="11" spans="1:8" ht="12" customHeight="1" thickTop="1" thickBot="1">
      <c r="A11" s="1866" t="s">
        <v>1516</v>
      </c>
      <c r="B11" s="1822" t="s">
        <v>1517</v>
      </c>
      <c r="C11" s="1823">
        <v>81</v>
      </c>
      <c r="D11" s="1824">
        <v>242</v>
      </c>
      <c r="E11" s="1823"/>
      <c r="F11" s="1824"/>
      <c r="G11" s="742">
        <v>81</v>
      </c>
      <c r="H11" s="1896">
        <v>242</v>
      </c>
    </row>
    <row r="12" spans="1:8" ht="12" customHeight="1" thickTop="1" thickBot="1">
      <c r="A12" s="1866" t="s">
        <v>1518</v>
      </c>
      <c r="B12" s="1822" t="s">
        <v>1519</v>
      </c>
      <c r="C12" s="1823">
        <v>189</v>
      </c>
      <c r="D12" s="1824">
        <v>537</v>
      </c>
      <c r="E12" s="1823"/>
      <c r="F12" s="1824"/>
      <c r="G12" s="742">
        <v>189</v>
      </c>
      <c r="H12" s="1896">
        <v>537</v>
      </c>
    </row>
    <row r="13" spans="1:8" ht="12" customHeight="1" thickTop="1" thickBot="1">
      <c r="A13" s="1848" t="s">
        <v>1520</v>
      </c>
      <c r="B13" s="1822" t="s">
        <v>1521</v>
      </c>
      <c r="C13" s="1823">
        <v>780</v>
      </c>
      <c r="D13" s="1824">
        <v>2025</v>
      </c>
      <c r="E13" s="1823"/>
      <c r="F13" s="1824"/>
      <c r="G13" s="742">
        <v>780</v>
      </c>
      <c r="H13" s="1896">
        <v>2025</v>
      </c>
    </row>
    <row r="14" spans="1:8" ht="12" customHeight="1" thickTop="1" thickBot="1">
      <c r="A14" s="1848" t="s">
        <v>1522</v>
      </c>
      <c r="B14" s="1822" t="s">
        <v>1523</v>
      </c>
      <c r="C14" s="1823">
        <v>575</v>
      </c>
      <c r="D14" s="1824">
        <v>1722</v>
      </c>
      <c r="E14" s="974"/>
      <c r="F14" s="975"/>
      <c r="G14" s="742">
        <v>575</v>
      </c>
      <c r="H14" s="1896">
        <v>1722</v>
      </c>
    </row>
    <row r="15" spans="1:8" ht="12" customHeight="1" thickTop="1" thickBot="1">
      <c r="A15" s="1829" t="s">
        <v>1524</v>
      </c>
      <c r="B15" s="1830" t="s">
        <v>1525</v>
      </c>
      <c r="C15" s="1823">
        <v>35</v>
      </c>
      <c r="D15" s="1846"/>
      <c r="E15" s="1897"/>
      <c r="F15" s="1898"/>
      <c r="G15" s="742">
        <v>35</v>
      </c>
      <c r="H15" s="1896">
        <v>0</v>
      </c>
    </row>
    <row r="16" spans="1:8" ht="12" customHeight="1" thickTop="1" thickBot="1">
      <c r="A16" s="1899">
        <v>110</v>
      </c>
      <c r="B16" s="1900" t="s">
        <v>1441</v>
      </c>
      <c r="C16" s="1901">
        <v>11073</v>
      </c>
      <c r="D16" s="1902">
        <v>27311</v>
      </c>
      <c r="E16" s="1901">
        <v>0</v>
      </c>
      <c r="F16" s="1902"/>
      <c r="G16" s="742">
        <v>11073</v>
      </c>
      <c r="H16" s="1903">
        <v>27311</v>
      </c>
    </row>
    <row r="17" spans="1:8" ht="12" customHeight="1" thickTop="1" thickBot="1">
      <c r="A17" s="1848" t="s">
        <v>1512</v>
      </c>
      <c r="B17" s="1822" t="s">
        <v>1513</v>
      </c>
      <c r="C17" s="1826">
        <v>8684</v>
      </c>
      <c r="D17" s="1831">
        <v>21671</v>
      </c>
      <c r="E17" s="1851"/>
      <c r="F17" s="1904"/>
      <c r="G17" s="742">
        <v>8684</v>
      </c>
      <c r="H17" s="1831">
        <v>21671</v>
      </c>
    </row>
    <row r="18" spans="1:8" ht="12" customHeight="1" thickTop="1" thickBot="1">
      <c r="A18" s="1848" t="s">
        <v>1514</v>
      </c>
      <c r="B18" s="1822" t="s">
        <v>1515</v>
      </c>
      <c r="C18" s="1826">
        <v>697</v>
      </c>
      <c r="D18" s="1831">
        <v>2083</v>
      </c>
      <c r="E18" s="1851"/>
      <c r="F18" s="1904"/>
      <c r="G18" s="742">
        <v>697</v>
      </c>
      <c r="H18" s="1831">
        <v>2083</v>
      </c>
    </row>
    <row r="19" spans="1:8" ht="12" customHeight="1" thickTop="1" thickBot="1">
      <c r="A19" s="1866" t="s">
        <v>1516</v>
      </c>
      <c r="B19" s="1822" t="s">
        <v>1517</v>
      </c>
      <c r="C19" s="1826">
        <v>269</v>
      </c>
      <c r="D19" s="1831">
        <v>792</v>
      </c>
      <c r="E19" s="1851"/>
      <c r="F19" s="1904"/>
      <c r="G19" s="742">
        <v>269</v>
      </c>
      <c r="H19" s="1831">
        <v>792</v>
      </c>
    </row>
    <row r="20" spans="1:8" ht="12" customHeight="1" thickTop="1" thickBot="1">
      <c r="A20" s="1866" t="s">
        <v>1518</v>
      </c>
      <c r="B20" s="1822" t="s">
        <v>1519</v>
      </c>
      <c r="C20" s="1826">
        <v>221</v>
      </c>
      <c r="D20" s="1831">
        <v>712</v>
      </c>
      <c r="E20" s="1851"/>
      <c r="F20" s="1904"/>
      <c r="G20" s="742">
        <v>221</v>
      </c>
      <c r="H20" s="1831">
        <v>712</v>
      </c>
    </row>
    <row r="21" spans="1:8" ht="12" customHeight="1" thickTop="1" thickBot="1">
      <c r="A21" s="1848" t="s">
        <v>1520</v>
      </c>
      <c r="B21" s="1822" t="s">
        <v>1521</v>
      </c>
      <c r="C21" s="1826">
        <v>1073</v>
      </c>
      <c r="D21" s="1831">
        <v>1819</v>
      </c>
      <c r="E21" s="1851"/>
      <c r="F21" s="1904"/>
      <c r="G21" s="742">
        <v>1073</v>
      </c>
      <c r="H21" s="1831">
        <v>1819</v>
      </c>
    </row>
    <row r="22" spans="1:8" ht="12" customHeight="1" thickTop="1" thickBot="1">
      <c r="A22" s="1848" t="s">
        <v>1522</v>
      </c>
      <c r="B22" s="1822" t="s">
        <v>1523</v>
      </c>
      <c r="C22" s="1826">
        <v>129</v>
      </c>
      <c r="D22" s="1831">
        <v>234</v>
      </c>
      <c r="E22" s="1851"/>
      <c r="F22" s="1904"/>
      <c r="G22" s="742">
        <v>129</v>
      </c>
      <c r="H22" s="1831">
        <v>234</v>
      </c>
    </row>
    <row r="23" spans="1:8" ht="12" customHeight="1" thickTop="1" thickBot="1">
      <c r="A23" s="1899">
        <v>130</v>
      </c>
      <c r="B23" s="1900" t="s">
        <v>1442</v>
      </c>
      <c r="C23" s="1901">
        <v>2113</v>
      </c>
      <c r="D23" s="1902">
        <v>8598</v>
      </c>
      <c r="E23" s="1901">
        <v>0</v>
      </c>
      <c r="F23" s="1902"/>
      <c r="G23" s="742">
        <v>2113</v>
      </c>
      <c r="H23" s="1902">
        <v>8598</v>
      </c>
    </row>
    <row r="24" spans="1:8" ht="12" customHeight="1" thickTop="1" thickBot="1">
      <c r="A24" s="1841" t="s">
        <v>1526</v>
      </c>
      <c r="B24" s="1822" t="s">
        <v>1527</v>
      </c>
      <c r="C24" s="1845">
        <v>766</v>
      </c>
      <c r="D24" s="1846">
        <v>2001</v>
      </c>
      <c r="E24" s="1897"/>
      <c r="F24" s="1898"/>
      <c r="G24" s="742">
        <v>766</v>
      </c>
      <c r="H24" s="1846">
        <v>2001</v>
      </c>
    </row>
    <row r="25" spans="1:8" ht="12" customHeight="1" thickTop="1" thickBot="1">
      <c r="A25" s="1843" t="s">
        <v>1528</v>
      </c>
      <c r="B25" s="126" t="s">
        <v>1529</v>
      </c>
      <c r="C25" s="1845">
        <v>958</v>
      </c>
      <c r="D25" s="1846">
        <v>4907</v>
      </c>
      <c r="E25" s="1897"/>
      <c r="F25" s="1898"/>
      <c r="G25" s="742">
        <v>958</v>
      </c>
      <c r="H25" s="1846">
        <v>4907</v>
      </c>
    </row>
    <row r="26" spans="1:8" ht="12" customHeight="1" thickTop="1" thickBot="1">
      <c r="A26" s="1841" t="s">
        <v>1530</v>
      </c>
      <c r="B26" s="1822" t="s">
        <v>1531</v>
      </c>
      <c r="C26" s="1845">
        <v>213</v>
      </c>
      <c r="D26" s="1846">
        <v>1101</v>
      </c>
      <c r="E26" s="1897"/>
      <c r="F26" s="1898"/>
      <c r="G26" s="742">
        <v>213</v>
      </c>
      <c r="H26" s="1846">
        <v>1101</v>
      </c>
    </row>
    <row r="27" spans="1:8" ht="12" customHeight="1" thickTop="1" thickBot="1">
      <c r="A27" s="1843" t="s">
        <v>1532</v>
      </c>
      <c r="B27" s="126" t="s">
        <v>1533</v>
      </c>
      <c r="C27" s="1845">
        <v>5</v>
      </c>
      <c r="D27" s="1846">
        <v>57</v>
      </c>
      <c r="E27" s="1897"/>
      <c r="F27" s="1898"/>
      <c r="G27" s="742">
        <v>5</v>
      </c>
      <c r="H27" s="1846">
        <v>57</v>
      </c>
    </row>
    <row r="28" spans="1:8" ht="12" customHeight="1" thickTop="1" thickBot="1">
      <c r="A28" s="1841" t="s">
        <v>1534</v>
      </c>
      <c r="B28" s="1822" t="s">
        <v>1535</v>
      </c>
      <c r="C28" s="1845">
        <v>86</v>
      </c>
      <c r="D28" s="1846">
        <v>247</v>
      </c>
      <c r="E28" s="1897"/>
      <c r="F28" s="1898"/>
      <c r="G28" s="742">
        <v>86</v>
      </c>
      <c r="H28" s="1846">
        <v>247</v>
      </c>
    </row>
    <row r="29" spans="1:8" ht="12" customHeight="1" thickTop="1" thickBot="1">
      <c r="A29" s="1843" t="s">
        <v>1536</v>
      </c>
      <c r="B29" s="127" t="s">
        <v>1537</v>
      </c>
      <c r="C29" s="1845">
        <v>85</v>
      </c>
      <c r="D29" s="1905">
        <v>285</v>
      </c>
      <c r="E29" s="1906"/>
      <c r="F29" s="1907"/>
      <c r="G29" s="742">
        <v>85</v>
      </c>
      <c r="H29" s="1846">
        <v>285</v>
      </c>
    </row>
    <row r="30" spans="1:8" ht="12" customHeight="1" thickTop="1" thickBot="1">
      <c r="A30" s="1899">
        <v>210</v>
      </c>
      <c r="B30" s="1900" t="s">
        <v>1443</v>
      </c>
      <c r="C30" s="1901">
        <v>10438</v>
      </c>
      <c r="D30" s="1902">
        <v>38999.454545454544</v>
      </c>
      <c r="E30" s="1901">
        <v>0</v>
      </c>
      <c r="F30" s="1902"/>
      <c r="G30" s="742">
        <v>10438</v>
      </c>
      <c r="H30" s="1908">
        <v>38999.454545454544</v>
      </c>
    </row>
    <row r="31" spans="1:8" ht="12" customHeight="1" thickTop="1" thickBot="1">
      <c r="A31" s="1848" t="s">
        <v>1512</v>
      </c>
      <c r="B31" s="1822" t="s">
        <v>1513</v>
      </c>
      <c r="C31" s="1845">
        <v>696</v>
      </c>
      <c r="D31" s="1846">
        <v>3361</v>
      </c>
      <c r="E31" s="1897"/>
      <c r="F31" s="1898"/>
      <c r="G31" s="742">
        <v>696</v>
      </c>
      <c r="H31" s="1898">
        <v>3361</v>
      </c>
    </row>
    <row r="32" spans="1:8" ht="12" customHeight="1" thickTop="1" thickBot="1">
      <c r="A32" s="1848" t="s">
        <v>1514</v>
      </c>
      <c r="B32" s="1822" t="s">
        <v>1515</v>
      </c>
      <c r="C32" s="1845">
        <v>8348</v>
      </c>
      <c r="D32" s="1846">
        <v>29110</v>
      </c>
      <c r="E32" s="1897"/>
      <c r="F32" s="1898"/>
      <c r="G32" s="742">
        <v>8348</v>
      </c>
      <c r="H32" s="1898">
        <v>29110</v>
      </c>
    </row>
    <row r="33" spans="1:8" ht="12" customHeight="1" thickTop="1" thickBot="1">
      <c r="A33" s="1848" t="s">
        <v>1520</v>
      </c>
      <c r="B33" s="1822" t="s">
        <v>1521</v>
      </c>
      <c r="C33" s="1845">
        <v>187</v>
      </c>
      <c r="D33" s="1846">
        <v>1086</v>
      </c>
      <c r="E33" s="1897"/>
      <c r="F33" s="1898"/>
      <c r="G33" s="742">
        <v>187</v>
      </c>
      <c r="H33" s="1898">
        <v>1086</v>
      </c>
    </row>
    <row r="34" spans="1:8" ht="12" customHeight="1" thickTop="1" thickBot="1">
      <c r="A34" s="1848" t="s">
        <v>1522</v>
      </c>
      <c r="B34" s="1822" t="s">
        <v>1523</v>
      </c>
      <c r="C34" s="1845">
        <v>1207</v>
      </c>
      <c r="D34" s="1846">
        <v>5442</v>
      </c>
      <c r="E34" s="1897"/>
      <c r="F34" s="1898"/>
      <c r="G34" s="742">
        <v>1207</v>
      </c>
      <c r="H34" s="1898">
        <v>5442</v>
      </c>
    </row>
    <row r="35" spans="1:8" ht="12" customHeight="1" thickTop="1" thickBot="1">
      <c r="A35" s="1899">
        <v>433</v>
      </c>
      <c r="B35" s="1900" t="s">
        <v>1444</v>
      </c>
      <c r="C35" s="1901">
        <v>8059</v>
      </c>
      <c r="D35" s="1902">
        <v>23041.036363636365</v>
      </c>
      <c r="E35" s="1901">
        <v>0</v>
      </c>
      <c r="F35" s="1902"/>
      <c r="G35" s="742">
        <v>8059</v>
      </c>
      <c r="H35" s="1902">
        <v>23041.036363636365</v>
      </c>
    </row>
    <row r="36" spans="1:8" ht="12" customHeight="1" thickTop="1" thickBot="1">
      <c r="A36" s="1848" t="s">
        <v>1512</v>
      </c>
      <c r="B36" s="1822" t="s">
        <v>1513</v>
      </c>
      <c r="C36" s="1826">
        <v>4457</v>
      </c>
      <c r="D36" s="1831">
        <v>13017</v>
      </c>
      <c r="E36" s="1823"/>
      <c r="F36" s="1824"/>
      <c r="G36" s="742">
        <v>4457</v>
      </c>
      <c r="H36" s="1898">
        <v>13017</v>
      </c>
    </row>
    <row r="37" spans="1:8" ht="12" customHeight="1" thickTop="1" thickBot="1">
      <c r="A37" s="1848" t="s">
        <v>1514</v>
      </c>
      <c r="B37" s="1822" t="s">
        <v>1515</v>
      </c>
      <c r="C37" s="1826">
        <v>2949</v>
      </c>
      <c r="D37" s="1831">
        <v>8118</v>
      </c>
      <c r="E37" s="1823"/>
      <c r="F37" s="1824"/>
      <c r="G37" s="742">
        <v>2949</v>
      </c>
      <c r="H37" s="1898">
        <v>8118</v>
      </c>
    </row>
    <row r="38" spans="1:8" ht="12" customHeight="1" thickTop="1" thickBot="1">
      <c r="A38" s="1848" t="s">
        <v>1520</v>
      </c>
      <c r="B38" s="1822" t="s">
        <v>1521</v>
      </c>
      <c r="C38" s="1826">
        <v>373</v>
      </c>
      <c r="D38" s="1831">
        <v>904</v>
      </c>
      <c r="E38" s="1906"/>
      <c r="F38" s="1907"/>
      <c r="G38" s="742">
        <v>373</v>
      </c>
      <c r="H38" s="1898">
        <v>904</v>
      </c>
    </row>
    <row r="39" spans="1:8" ht="12" customHeight="1" thickTop="1" thickBot="1">
      <c r="A39" s="1848" t="s">
        <v>1522</v>
      </c>
      <c r="B39" s="1822" t="s">
        <v>1523</v>
      </c>
      <c r="C39" s="1826">
        <v>54</v>
      </c>
      <c r="D39" s="1831">
        <v>288</v>
      </c>
      <c r="E39" s="1906"/>
      <c r="F39" s="1907"/>
      <c r="G39" s="742">
        <v>54</v>
      </c>
      <c r="H39" s="1898">
        <v>288</v>
      </c>
    </row>
    <row r="40" spans="1:8" ht="12" customHeight="1" thickTop="1" thickBot="1">
      <c r="A40" s="1829" t="s">
        <v>1538</v>
      </c>
      <c r="B40" s="1830" t="s">
        <v>1539</v>
      </c>
      <c r="C40" s="1826">
        <v>0</v>
      </c>
      <c r="D40" s="1831">
        <v>0</v>
      </c>
      <c r="E40" s="1906"/>
      <c r="F40" s="1907"/>
      <c r="G40" s="742">
        <v>0</v>
      </c>
      <c r="H40" s="1898">
        <v>0</v>
      </c>
    </row>
    <row r="41" spans="1:8" ht="12" customHeight="1" thickTop="1" thickBot="1">
      <c r="A41" s="1848" t="s">
        <v>1540</v>
      </c>
      <c r="B41" s="1830" t="s">
        <v>1541</v>
      </c>
      <c r="C41" s="1826">
        <v>0</v>
      </c>
      <c r="D41" s="1831">
        <v>0</v>
      </c>
      <c r="E41" s="1906"/>
      <c r="F41" s="1907"/>
      <c r="G41" s="742">
        <v>0</v>
      </c>
      <c r="H41" s="1898">
        <v>0</v>
      </c>
    </row>
    <row r="42" spans="1:8" ht="12" customHeight="1" thickTop="1" thickBot="1">
      <c r="A42" s="1848" t="s">
        <v>1542</v>
      </c>
      <c r="B42" s="1830" t="s">
        <v>1541</v>
      </c>
      <c r="C42" s="1826">
        <v>226</v>
      </c>
      <c r="D42" s="1831">
        <v>714</v>
      </c>
      <c r="E42" s="1906"/>
      <c r="F42" s="1907"/>
      <c r="G42" s="742">
        <v>226</v>
      </c>
      <c r="H42" s="1898">
        <v>714</v>
      </c>
    </row>
    <row r="43" spans="1:8" ht="12" customHeight="1" thickTop="1" thickBot="1">
      <c r="A43" s="1899">
        <v>422</v>
      </c>
      <c r="B43" s="1900" t="s">
        <v>1445</v>
      </c>
      <c r="C43" s="1901">
        <v>4801</v>
      </c>
      <c r="D43" s="1902">
        <v>11442.618181818178</v>
      </c>
      <c r="E43" s="1901">
        <v>139</v>
      </c>
      <c r="F43" s="1902"/>
      <c r="G43" s="742">
        <v>4940</v>
      </c>
      <c r="H43" s="1903">
        <v>11442.618181818178</v>
      </c>
    </row>
    <row r="44" spans="1:8" ht="12" customHeight="1" thickTop="1" thickBot="1">
      <c r="A44" s="1909" t="s">
        <v>1512</v>
      </c>
      <c r="B44" s="1822" t="s">
        <v>1513</v>
      </c>
      <c r="C44" s="1826">
        <v>2912</v>
      </c>
      <c r="D44" s="1831">
        <v>7275</v>
      </c>
      <c r="E44" s="1851">
        <v>8</v>
      </c>
      <c r="F44" s="1904"/>
      <c r="G44" s="742">
        <v>2920</v>
      </c>
      <c r="H44" s="1898">
        <v>7275</v>
      </c>
    </row>
    <row r="45" spans="1:8" ht="12" customHeight="1" thickTop="1" thickBot="1">
      <c r="A45" s="1909" t="s">
        <v>1514</v>
      </c>
      <c r="B45" s="1822" t="s">
        <v>1515</v>
      </c>
      <c r="C45" s="1826">
        <v>1803</v>
      </c>
      <c r="D45" s="1831">
        <v>3960</v>
      </c>
      <c r="E45" s="1851">
        <v>125</v>
      </c>
      <c r="F45" s="1904"/>
      <c r="G45" s="742">
        <v>1928</v>
      </c>
      <c r="H45" s="1898">
        <v>3960</v>
      </c>
    </row>
    <row r="46" spans="1:8" ht="12" customHeight="1" thickTop="1" thickBot="1">
      <c r="A46" s="1909" t="s">
        <v>1516</v>
      </c>
      <c r="B46" s="1822" t="s">
        <v>1517</v>
      </c>
      <c r="C46" s="1826">
        <v>0</v>
      </c>
      <c r="D46" s="1831">
        <v>3</v>
      </c>
      <c r="E46" s="1851">
        <v>0</v>
      </c>
      <c r="F46" s="1904"/>
      <c r="G46" s="742">
        <v>0</v>
      </c>
      <c r="H46" s="1898">
        <v>3</v>
      </c>
    </row>
    <row r="47" spans="1:8" ht="12" customHeight="1" thickTop="1" thickBot="1">
      <c r="A47" s="1909" t="s">
        <v>1518</v>
      </c>
      <c r="B47" s="1822" t="s">
        <v>1543</v>
      </c>
      <c r="C47" s="1826">
        <v>0</v>
      </c>
      <c r="D47" s="1831">
        <v>189</v>
      </c>
      <c r="E47" s="1851">
        <v>0</v>
      </c>
      <c r="F47" s="1904"/>
      <c r="G47" s="742">
        <v>0</v>
      </c>
      <c r="H47" s="1898">
        <v>189</v>
      </c>
    </row>
    <row r="48" spans="1:8" ht="12" customHeight="1" thickTop="1" thickBot="1">
      <c r="A48" s="1909" t="s">
        <v>1520</v>
      </c>
      <c r="B48" s="1822" t="s">
        <v>1521</v>
      </c>
      <c r="C48" s="1826">
        <v>4</v>
      </c>
      <c r="D48" s="1831">
        <v>13</v>
      </c>
      <c r="E48" s="1851">
        <v>6</v>
      </c>
      <c r="F48" s="1904"/>
      <c r="G48" s="742">
        <v>10</v>
      </c>
      <c r="H48" s="1898">
        <v>13</v>
      </c>
    </row>
    <row r="49" spans="1:8" ht="12" customHeight="1" thickTop="1" thickBot="1">
      <c r="A49" s="1909" t="s">
        <v>1522</v>
      </c>
      <c r="B49" s="1822" t="s">
        <v>1523</v>
      </c>
      <c r="C49" s="1826">
        <v>4</v>
      </c>
      <c r="D49" s="1905">
        <v>2</v>
      </c>
      <c r="E49" s="1851">
        <v>0</v>
      </c>
      <c r="F49" s="1907"/>
      <c r="G49" s="742">
        <v>4</v>
      </c>
      <c r="H49" s="1898">
        <v>2</v>
      </c>
    </row>
    <row r="50" spans="1:8" ht="12" customHeight="1" thickTop="1" thickBot="1">
      <c r="A50" s="1909" t="s">
        <v>1524</v>
      </c>
      <c r="B50" s="1822" t="s">
        <v>1525</v>
      </c>
      <c r="C50" s="1826">
        <v>78</v>
      </c>
      <c r="D50" s="1905">
        <v>1</v>
      </c>
      <c r="E50" s="1851">
        <v>0</v>
      </c>
      <c r="F50" s="1907"/>
      <c r="G50" s="742">
        <v>78</v>
      </c>
      <c r="H50" s="1898">
        <v>1</v>
      </c>
    </row>
    <row r="51" spans="1:8" ht="12" customHeight="1" thickTop="1" thickBot="1">
      <c r="A51" s="1899">
        <v>120</v>
      </c>
      <c r="B51" s="1900" t="s">
        <v>1446</v>
      </c>
      <c r="C51" s="1901">
        <v>2923</v>
      </c>
      <c r="D51" s="1902">
        <v>6909</v>
      </c>
      <c r="E51" s="1901">
        <v>0</v>
      </c>
      <c r="F51" s="1902"/>
      <c r="G51" s="742">
        <v>2923</v>
      </c>
      <c r="H51" s="1902">
        <v>6909</v>
      </c>
    </row>
    <row r="52" spans="1:8" ht="12" customHeight="1" thickTop="1" thickBot="1">
      <c r="A52" s="1848" t="s">
        <v>1512</v>
      </c>
      <c r="B52" s="1822" t="s">
        <v>1513</v>
      </c>
      <c r="C52" s="1826">
        <v>1441</v>
      </c>
      <c r="D52" s="1831">
        <v>3482</v>
      </c>
      <c r="E52" s="1826"/>
      <c r="F52" s="1831"/>
      <c r="G52" s="742">
        <v>1441</v>
      </c>
      <c r="H52" s="1831">
        <v>3482</v>
      </c>
    </row>
    <row r="53" spans="1:8" ht="12" customHeight="1" thickTop="1" thickBot="1">
      <c r="A53" s="1848" t="s">
        <v>1514</v>
      </c>
      <c r="B53" s="1822" t="s">
        <v>1515</v>
      </c>
      <c r="C53" s="1826">
        <v>538</v>
      </c>
      <c r="D53" s="1831">
        <v>1010</v>
      </c>
      <c r="E53" s="1826"/>
      <c r="F53" s="1831"/>
      <c r="G53" s="742">
        <v>538</v>
      </c>
      <c r="H53" s="1831">
        <v>1010</v>
      </c>
    </row>
    <row r="54" spans="1:8" ht="12" customHeight="1" thickTop="1" thickBot="1">
      <c r="A54" s="1848" t="s">
        <v>1520</v>
      </c>
      <c r="B54" s="1822" t="s">
        <v>1521</v>
      </c>
      <c r="C54" s="1826">
        <v>845</v>
      </c>
      <c r="D54" s="1831">
        <v>2046</v>
      </c>
      <c r="E54" s="1826"/>
      <c r="F54" s="1831"/>
      <c r="G54" s="742">
        <v>845</v>
      </c>
      <c r="H54" s="1831">
        <v>2046</v>
      </c>
    </row>
    <row r="55" spans="1:8" ht="12" customHeight="1" thickTop="1" thickBot="1">
      <c r="A55" s="1848" t="s">
        <v>1522</v>
      </c>
      <c r="B55" s="1822" t="s">
        <v>1523</v>
      </c>
      <c r="C55" s="1826">
        <v>99</v>
      </c>
      <c r="D55" s="1831">
        <v>371</v>
      </c>
      <c r="E55" s="1826"/>
      <c r="F55" s="1831"/>
      <c r="G55" s="742">
        <v>99</v>
      </c>
      <c r="H55" s="1831">
        <v>371</v>
      </c>
    </row>
    <row r="56" spans="1:8" ht="12" customHeight="1" thickTop="1" thickBot="1">
      <c r="A56" s="1899">
        <v>313</v>
      </c>
      <c r="B56" s="1910" t="s">
        <v>1492</v>
      </c>
      <c r="C56" s="1901">
        <v>3115</v>
      </c>
      <c r="D56" s="1902">
        <v>9169</v>
      </c>
      <c r="E56" s="1911">
        <v>0</v>
      </c>
      <c r="F56" s="1912"/>
      <c r="G56" s="742">
        <v>3115</v>
      </c>
      <c r="H56" s="1902">
        <v>9169</v>
      </c>
    </row>
    <row r="57" spans="1:8" ht="12" customHeight="1" thickTop="1" thickBot="1">
      <c r="A57" s="1913" t="s">
        <v>1512</v>
      </c>
      <c r="B57" s="1822" t="s">
        <v>1513</v>
      </c>
      <c r="C57" s="1826">
        <v>1730</v>
      </c>
      <c r="D57" s="1831">
        <v>5664</v>
      </c>
      <c r="E57" s="1839"/>
      <c r="F57" s="1914"/>
      <c r="G57" s="742">
        <v>1730</v>
      </c>
      <c r="H57" s="1831">
        <v>5664</v>
      </c>
    </row>
    <row r="58" spans="1:8" ht="12" customHeight="1" thickTop="1" thickBot="1">
      <c r="A58" s="1913" t="s">
        <v>1514</v>
      </c>
      <c r="B58" s="1822" t="s">
        <v>1515</v>
      </c>
      <c r="C58" s="1826">
        <v>145</v>
      </c>
      <c r="D58" s="1831">
        <v>331</v>
      </c>
      <c r="E58" s="1839"/>
      <c r="F58" s="1914"/>
      <c r="G58" s="742">
        <v>145</v>
      </c>
      <c r="H58" s="1831">
        <v>331</v>
      </c>
    </row>
    <row r="59" spans="1:8" ht="12" customHeight="1" thickTop="1" thickBot="1">
      <c r="A59" s="1913" t="s">
        <v>1520</v>
      </c>
      <c r="B59" s="1822" t="s">
        <v>1521</v>
      </c>
      <c r="C59" s="1826">
        <v>1213</v>
      </c>
      <c r="D59" s="1831">
        <v>3112</v>
      </c>
      <c r="E59" s="1839"/>
      <c r="F59" s="1914"/>
      <c r="G59" s="742">
        <v>1213</v>
      </c>
      <c r="H59" s="1831">
        <v>3112</v>
      </c>
    </row>
    <row r="60" spans="1:8" ht="12" customHeight="1" thickTop="1" thickBot="1">
      <c r="A60" s="1913" t="s">
        <v>1522</v>
      </c>
      <c r="B60" s="1822" t="s">
        <v>1523</v>
      </c>
      <c r="C60" s="1826">
        <v>27</v>
      </c>
      <c r="D60" s="1831">
        <v>62</v>
      </c>
      <c r="E60" s="1839"/>
      <c r="F60" s="1914"/>
      <c r="G60" s="742">
        <v>27</v>
      </c>
      <c r="H60" s="1831">
        <v>62</v>
      </c>
    </row>
    <row r="61" spans="1:8" ht="12" customHeight="1" thickTop="1" thickBot="1">
      <c r="A61" s="1899">
        <v>204</v>
      </c>
      <c r="B61" s="1910" t="s">
        <v>1544</v>
      </c>
      <c r="C61" s="1901">
        <v>484</v>
      </c>
      <c r="D61" s="1902">
        <v>1706</v>
      </c>
      <c r="E61" s="1901">
        <v>0</v>
      </c>
      <c r="F61" s="1901">
        <v>0</v>
      </c>
      <c r="G61" s="742">
        <v>484</v>
      </c>
      <c r="H61" s="1902">
        <v>1697</v>
      </c>
    </row>
    <row r="62" spans="1:8" ht="12" customHeight="1" thickTop="1" thickBot="1">
      <c r="A62" s="1915" t="s">
        <v>1545</v>
      </c>
      <c r="B62" s="1822" t="s">
        <v>1546</v>
      </c>
      <c r="C62" s="1826">
        <v>345</v>
      </c>
      <c r="D62" s="1831">
        <v>1257</v>
      </c>
      <c r="E62" s="1839"/>
      <c r="F62" s="1914"/>
      <c r="G62" s="742">
        <v>345</v>
      </c>
      <c r="H62" s="1846">
        <v>1257</v>
      </c>
    </row>
    <row r="63" spans="1:8" ht="12" customHeight="1" thickTop="1" thickBot="1">
      <c r="A63" s="1915" t="s">
        <v>1547</v>
      </c>
      <c r="B63" s="1822" t="s">
        <v>1548</v>
      </c>
      <c r="C63" s="1826">
        <v>139</v>
      </c>
      <c r="D63" s="1831">
        <v>449</v>
      </c>
      <c r="E63" s="1839"/>
      <c r="F63" s="1914"/>
      <c r="G63" s="742">
        <v>139</v>
      </c>
      <c r="H63" s="1846">
        <v>440</v>
      </c>
    </row>
    <row r="64" spans="1:8" ht="12" customHeight="1" thickTop="1" thickBot="1">
      <c r="A64" s="1899">
        <v>2026</v>
      </c>
      <c r="B64" s="1900" t="s">
        <v>1549</v>
      </c>
      <c r="C64" s="1901">
        <v>2199</v>
      </c>
      <c r="D64" s="1902">
        <v>5711</v>
      </c>
      <c r="E64" s="1911">
        <v>0</v>
      </c>
      <c r="F64" s="1912"/>
      <c r="G64" s="742">
        <v>2199</v>
      </c>
      <c r="H64" s="1902">
        <v>5711</v>
      </c>
    </row>
    <row r="65" spans="1:11" ht="12" customHeight="1" thickTop="1" thickBot="1">
      <c r="A65" s="1867" t="s">
        <v>1512</v>
      </c>
      <c r="B65" s="1865" t="s">
        <v>1513</v>
      </c>
      <c r="C65" s="1826">
        <v>241</v>
      </c>
      <c r="D65" s="1831">
        <v>4918</v>
      </c>
      <c r="E65" s="1854"/>
      <c r="F65" s="1916"/>
      <c r="G65" s="742">
        <v>241</v>
      </c>
      <c r="H65" s="1831">
        <v>4918</v>
      </c>
    </row>
    <row r="66" spans="1:11" ht="12" customHeight="1" thickTop="1" thickBot="1">
      <c r="A66" s="1867" t="s">
        <v>1514</v>
      </c>
      <c r="B66" s="1865" t="s">
        <v>1515</v>
      </c>
      <c r="C66" s="1826">
        <v>1914</v>
      </c>
      <c r="D66" s="1831">
        <v>330</v>
      </c>
      <c r="E66" s="1854"/>
      <c r="F66" s="1916"/>
      <c r="G66" s="742">
        <v>1914</v>
      </c>
      <c r="H66" s="1831">
        <v>330</v>
      </c>
    </row>
    <row r="67" spans="1:11" ht="12" customHeight="1" thickTop="1" thickBot="1">
      <c r="A67" s="1866" t="s">
        <v>1516</v>
      </c>
      <c r="B67" s="1865" t="s">
        <v>1517</v>
      </c>
      <c r="C67" s="1826">
        <v>17</v>
      </c>
      <c r="D67" s="1831">
        <v>392</v>
      </c>
      <c r="E67" s="1854"/>
      <c r="F67" s="1916"/>
      <c r="G67" s="742">
        <v>17</v>
      </c>
      <c r="H67" s="1831">
        <v>392</v>
      </c>
    </row>
    <row r="68" spans="1:11" ht="12" customHeight="1" thickTop="1" thickBot="1">
      <c r="A68" s="1867" t="s">
        <v>1518</v>
      </c>
      <c r="B68" s="1865" t="s">
        <v>1519</v>
      </c>
      <c r="C68" s="1826">
        <v>22</v>
      </c>
      <c r="D68" s="1831">
        <v>30</v>
      </c>
      <c r="E68" s="1854"/>
      <c r="F68" s="1916"/>
      <c r="G68" s="742">
        <v>22</v>
      </c>
      <c r="H68" s="1831">
        <v>30</v>
      </c>
    </row>
    <row r="69" spans="1:11" ht="12" customHeight="1" thickTop="1" thickBot="1">
      <c r="A69" s="1867" t="s">
        <v>1520</v>
      </c>
      <c r="B69" s="1865" t="s">
        <v>1521</v>
      </c>
      <c r="C69" s="1826">
        <v>2</v>
      </c>
      <c r="D69" s="1831">
        <v>40</v>
      </c>
      <c r="E69" s="1854"/>
      <c r="F69" s="1916"/>
      <c r="G69" s="742">
        <v>2</v>
      </c>
      <c r="H69" s="1831">
        <v>40</v>
      </c>
    </row>
    <row r="70" spans="1:11" ht="12" customHeight="1" thickTop="1" thickBot="1">
      <c r="A70" s="1867" t="s">
        <v>1522</v>
      </c>
      <c r="B70" s="1865" t="s">
        <v>1523</v>
      </c>
      <c r="C70" s="1826">
        <v>3</v>
      </c>
      <c r="D70" s="1831">
        <v>1</v>
      </c>
      <c r="E70" s="1854"/>
      <c r="F70" s="1916"/>
      <c r="G70" s="742">
        <v>3</v>
      </c>
      <c r="H70" s="1831">
        <v>1</v>
      </c>
    </row>
    <row r="71" spans="1:11" ht="12" customHeight="1" thickTop="1" thickBot="1">
      <c r="A71" s="1899">
        <v>2008</v>
      </c>
      <c r="B71" s="1900" t="s">
        <v>1493</v>
      </c>
      <c r="C71" s="1901">
        <v>1582</v>
      </c>
      <c r="D71" s="1902">
        <v>5305</v>
      </c>
      <c r="E71" s="1901">
        <v>0</v>
      </c>
      <c r="F71" s="1902"/>
      <c r="G71" s="742">
        <v>1582</v>
      </c>
      <c r="H71" s="1902">
        <v>5305</v>
      </c>
    </row>
    <row r="72" spans="1:11" ht="12" customHeight="1" thickTop="1" thickBot="1">
      <c r="A72" s="1848" t="s">
        <v>1512</v>
      </c>
      <c r="B72" s="1822" t="s">
        <v>1513</v>
      </c>
      <c r="C72" s="1826">
        <v>703</v>
      </c>
      <c r="D72" s="1831">
        <v>2387</v>
      </c>
      <c r="E72" s="1906"/>
      <c r="F72" s="1907"/>
      <c r="G72" s="742">
        <v>703</v>
      </c>
      <c r="H72" s="1831">
        <v>2387</v>
      </c>
    </row>
    <row r="73" spans="1:11" ht="12" customHeight="1" thickTop="1" thickBot="1">
      <c r="A73" s="1848" t="s">
        <v>1514</v>
      </c>
      <c r="B73" s="1822" t="s">
        <v>1515</v>
      </c>
      <c r="C73" s="1826">
        <v>844</v>
      </c>
      <c r="D73" s="1831">
        <v>2800</v>
      </c>
      <c r="E73" s="1906"/>
      <c r="F73" s="1907"/>
      <c r="G73" s="742">
        <v>844</v>
      </c>
      <c r="H73" s="1831">
        <v>2800</v>
      </c>
    </row>
    <row r="74" spans="1:11" ht="12" customHeight="1" thickTop="1" thickBot="1">
      <c r="A74" s="1866" t="s">
        <v>1516</v>
      </c>
      <c r="B74" s="1865" t="s">
        <v>1517</v>
      </c>
      <c r="C74" s="1826">
        <v>2</v>
      </c>
      <c r="D74" s="1905">
        <v>12</v>
      </c>
      <c r="E74" s="1906"/>
      <c r="F74" s="1907"/>
      <c r="G74" s="742">
        <v>2</v>
      </c>
      <c r="H74" s="1905">
        <v>12</v>
      </c>
    </row>
    <row r="75" spans="1:11" ht="12" customHeight="1" thickTop="1" thickBot="1">
      <c r="A75" s="1867" t="s">
        <v>1518</v>
      </c>
      <c r="B75" s="1865" t="s">
        <v>1519</v>
      </c>
      <c r="C75" s="1826">
        <v>18</v>
      </c>
      <c r="D75" s="1905">
        <v>92</v>
      </c>
      <c r="E75" s="1906"/>
      <c r="F75" s="1907"/>
      <c r="G75" s="742">
        <v>18</v>
      </c>
      <c r="H75" s="1905">
        <v>92</v>
      </c>
    </row>
    <row r="76" spans="1:11" ht="12" customHeight="1" thickTop="1" thickBot="1">
      <c r="A76" s="1848" t="s">
        <v>1520</v>
      </c>
      <c r="B76" s="1822" t="s">
        <v>1521</v>
      </c>
      <c r="C76" s="1826">
        <v>10</v>
      </c>
      <c r="D76" s="1905">
        <v>7</v>
      </c>
      <c r="E76" s="1906"/>
      <c r="F76" s="1907"/>
      <c r="G76" s="742">
        <v>10</v>
      </c>
      <c r="H76" s="1905">
        <v>7</v>
      </c>
    </row>
    <row r="77" spans="1:11" ht="12" customHeight="1" thickTop="1" thickBot="1">
      <c r="A77" s="1848" t="s">
        <v>1522</v>
      </c>
      <c r="B77" s="1822" t="s">
        <v>1523</v>
      </c>
      <c r="C77" s="1826">
        <v>5</v>
      </c>
      <c r="D77" s="1905">
        <v>7</v>
      </c>
      <c r="E77" s="1906"/>
      <c r="F77" s="1907"/>
      <c r="G77" s="742">
        <v>5</v>
      </c>
      <c r="H77" s="1905">
        <v>7</v>
      </c>
    </row>
    <row r="78" spans="1:11" ht="12" customHeight="1" thickTop="1" thickBot="1">
      <c r="A78" s="1899">
        <v>2014</v>
      </c>
      <c r="B78" s="1900" t="s">
        <v>1550</v>
      </c>
      <c r="C78" s="1901">
        <v>1847</v>
      </c>
      <c r="D78" s="1902">
        <v>19473</v>
      </c>
      <c r="E78" s="1901">
        <v>0</v>
      </c>
      <c r="F78" s="1902"/>
      <c r="G78" s="742">
        <v>1847</v>
      </c>
      <c r="H78" s="1902">
        <v>19473</v>
      </c>
    </row>
    <row r="79" spans="1:11" ht="12" customHeight="1" thickTop="1" thickBot="1">
      <c r="A79" s="1917" t="s">
        <v>1512</v>
      </c>
      <c r="B79" s="1822" t="s">
        <v>1513</v>
      </c>
      <c r="C79" s="1826">
        <v>1663</v>
      </c>
      <c r="D79" s="1831">
        <v>17748</v>
      </c>
      <c r="E79" s="1906"/>
      <c r="F79" s="1907"/>
      <c r="G79" s="742">
        <v>1663</v>
      </c>
      <c r="H79" s="1831">
        <v>17748</v>
      </c>
    </row>
    <row r="80" spans="1:11" ht="12" customHeight="1" thickTop="1" thickBot="1">
      <c r="A80" s="1917" t="s">
        <v>1520</v>
      </c>
      <c r="B80" s="128" t="s">
        <v>1521</v>
      </c>
      <c r="C80" s="1826">
        <v>184</v>
      </c>
      <c r="D80" s="1831">
        <v>1725</v>
      </c>
      <c r="E80" s="1906"/>
      <c r="F80" s="1907"/>
      <c r="G80" s="742">
        <v>184</v>
      </c>
      <c r="H80" s="1831">
        <v>1725</v>
      </c>
      <c r="K80" s="148"/>
    </row>
    <row r="81" spans="1:10" s="129" customFormat="1" ht="12" customHeight="1" thickTop="1">
      <c r="A81" s="1918"/>
      <c r="B81" s="1919" t="s">
        <v>1476</v>
      </c>
      <c r="C81" s="1920">
        <v>59093</v>
      </c>
      <c r="D81" s="1921">
        <v>190430.10909090907</v>
      </c>
      <c r="E81" s="1920">
        <v>139</v>
      </c>
      <c r="F81" s="1921">
        <v>0</v>
      </c>
      <c r="G81" s="742">
        <v>59232</v>
      </c>
      <c r="H81" s="1921">
        <v>190421.10909090907</v>
      </c>
      <c r="I81" s="3"/>
    </row>
    <row r="82" spans="1:10" s="129" customFormat="1" ht="12" customHeight="1">
      <c r="A82" s="2006" t="s">
        <v>1551</v>
      </c>
      <c r="B82" s="2006"/>
      <c r="C82" s="2006"/>
      <c r="D82" s="2006"/>
      <c r="E82" s="2006"/>
      <c r="F82" s="2006"/>
      <c r="G82" s="2006"/>
      <c r="H82" s="2006"/>
      <c r="I82" s="3"/>
    </row>
    <row r="83" spans="1:10" s="129" customFormat="1" ht="12" customHeight="1">
      <c r="A83" s="1922" t="s">
        <v>1512</v>
      </c>
      <c r="B83" s="1922" t="s">
        <v>1513</v>
      </c>
      <c r="C83" s="1888">
        <v>0</v>
      </c>
      <c r="D83" s="1923">
        <v>10</v>
      </c>
      <c r="E83" s="1888"/>
      <c r="F83" s="1888"/>
      <c r="G83" s="1888">
        <v>0</v>
      </c>
      <c r="H83" s="1923">
        <v>10</v>
      </c>
      <c r="I83" s="3"/>
    </row>
    <row r="84" spans="1:10" s="129" customFormat="1" ht="12" customHeight="1">
      <c r="A84" s="1922" t="s">
        <v>1514</v>
      </c>
      <c r="B84" s="1922" t="s">
        <v>1515</v>
      </c>
      <c r="C84" s="1888">
        <v>0</v>
      </c>
      <c r="D84" s="1923">
        <v>10</v>
      </c>
      <c r="E84" s="1888"/>
      <c r="F84" s="1888"/>
      <c r="G84" s="1888">
        <v>0</v>
      </c>
      <c r="H84" s="1923">
        <v>10</v>
      </c>
      <c r="I84" s="3"/>
    </row>
    <row r="85" spans="1:10" s="129" customFormat="1" ht="12" customHeight="1">
      <c r="A85" s="1922">
        <v>280005</v>
      </c>
      <c r="B85" s="1922" t="s">
        <v>1573</v>
      </c>
      <c r="C85" s="1888">
        <v>0</v>
      </c>
      <c r="D85" s="1923">
        <v>10</v>
      </c>
      <c r="E85" s="1888"/>
      <c r="F85" s="1888"/>
      <c r="G85" s="1888">
        <v>0</v>
      </c>
      <c r="H85" s="1923">
        <v>10</v>
      </c>
      <c r="I85" s="3"/>
    </row>
    <row r="86" spans="1:10" s="129" customFormat="1" ht="12" customHeight="1">
      <c r="A86" s="1922">
        <v>280006</v>
      </c>
      <c r="B86" s="1922" t="s">
        <v>1552</v>
      </c>
      <c r="C86" s="1888">
        <v>0</v>
      </c>
      <c r="D86" s="1923">
        <v>24</v>
      </c>
      <c r="E86" s="1888"/>
      <c r="F86" s="1888"/>
      <c r="G86" s="1888">
        <v>0</v>
      </c>
      <c r="H86" s="1923">
        <v>24</v>
      </c>
      <c r="I86" s="3"/>
    </row>
    <row r="87" spans="1:10" s="129" customFormat="1" ht="12" customHeight="1">
      <c r="A87" s="1922">
        <v>280007</v>
      </c>
      <c r="B87" s="1922" t="s">
        <v>1553</v>
      </c>
      <c r="C87" s="1888">
        <v>0</v>
      </c>
      <c r="D87" s="1923">
        <v>8</v>
      </c>
      <c r="E87" s="1888"/>
      <c r="F87" s="1888"/>
      <c r="G87" s="1888">
        <v>0</v>
      </c>
      <c r="H87" s="1923">
        <v>8</v>
      </c>
      <c r="I87" s="3"/>
    </row>
    <row r="88" spans="1:10" s="129" customFormat="1" ht="12" customHeight="1">
      <c r="A88" s="1922">
        <v>280008</v>
      </c>
      <c r="B88" s="1922" t="s">
        <v>1574</v>
      </c>
      <c r="C88" s="1888">
        <v>0</v>
      </c>
      <c r="D88" s="1923">
        <v>10</v>
      </c>
      <c r="E88" s="1888"/>
      <c r="F88" s="1888"/>
      <c r="G88" s="1888">
        <v>0</v>
      </c>
      <c r="H88" s="1923">
        <v>10</v>
      </c>
      <c r="I88" s="3"/>
    </row>
    <row r="89" spans="1:10" s="129" customFormat="1" ht="12" customHeight="1">
      <c r="A89" s="1924"/>
      <c r="B89" s="1925" t="s">
        <v>1476</v>
      </c>
      <c r="C89" s="1926">
        <v>0</v>
      </c>
      <c r="D89" s="1927">
        <v>72</v>
      </c>
      <c r="E89" s="1926">
        <v>0</v>
      </c>
      <c r="F89" s="1926">
        <v>0</v>
      </c>
      <c r="G89" s="1928">
        <v>0</v>
      </c>
      <c r="H89" s="1929">
        <v>72</v>
      </c>
      <c r="I89" s="3"/>
    </row>
    <row r="90" spans="1:10" ht="12" customHeight="1">
      <c r="A90" s="2007" t="s">
        <v>1554</v>
      </c>
      <c r="B90" s="2008"/>
      <c r="C90" s="1920">
        <v>59093</v>
      </c>
      <c r="D90" s="1921">
        <v>190502.10909090907</v>
      </c>
      <c r="E90" s="1920">
        <v>139</v>
      </c>
      <c r="F90" s="1921">
        <v>0</v>
      </c>
      <c r="G90" s="1928">
        <v>59232</v>
      </c>
      <c r="H90" s="1921">
        <v>190493.10909090907</v>
      </c>
    </row>
    <row r="94" spans="1:10" ht="12" customHeight="1">
      <c r="J94" s="148"/>
    </row>
    <row r="99" spans="2:9" s="131" customFormat="1" ht="12" customHeight="1">
      <c r="B99" s="12"/>
      <c r="C99" s="12"/>
      <c r="D99" s="124"/>
      <c r="E99" s="12"/>
      <c r="F99" s="124"/>
      <c r="G99" s="12"/>
      <c r="H99" s="124"/>
      <c r="I99" s="3"/>
    </row>
    <row r="100" spans="2:9" s="131" customFormat="1" ht="12" customHeight="1">
      <c r="B100" s="12"/>
      <c r="C100" s="12"/>
      <c r="D100" s="124"/>
      <c r="E100" s="12"/>
      <c r="F100" s="124"/>
      <c r="G100" s="12"/>
      <c r="H100" s="124"/>
      <c r="I100" s="3"/>
    </row>
    <row r="101" spans="2:9" s="131" customFormat="1" ht="12" customHeight="1">
      <c r="B101" s="12"/>
      <c r="C101" s="12"/>
      <c r="D101" s="124"/>
      <c r="E101" s="12"/>
      <c r="F101" s="124"/>
      <c r="G101" s="12"/>
      <c r="H101" s="124"/>
      <c r="I101" s="3"/>
    </row>
    <row r="102" spans="2:9" s="131" customFormat="1" ht="12" customHeight="1">
      <c r="B102" s="12"/>
      <c r="C102" s="12"/>
      <c r="D102" s="124"/>
      <c r="E102" s="12"/>
      <c r="F102" s="124"/>
      <c r="G102" s="12"/>
      <c r="H102" s="124"/>
      <c r="I102" s="3"/>
    </row>
    <row r="103" spans="2:9" s="131" customFormat="1" ht="12" customHeight="1">
      <c r="B103" s="12"/>
      <c r="C103" s="12"/>
      <c r="D103" s="124"/>
      <c r="E103" s="12"/>
      <c r="F103" s="124"/>
      <c r="G103" s="12"/>
      <c r="H103" s="124"/>
      <c r="I103" s="3"/>
    </row>
    <row r="104" spans="2:9" s="131" customFormat="1" ht="12" customHeight="1">
      <c r="B104" s="12"/>
      <c r="C104" s="12"/>
      <c r="D104" s="124"/>
      <c r="E104" s="12"/>
      <c r="F104" s="124"/>
      <c r="G104" s="12"/>
      <c r="H104" s="124"/>
      <c r="I104" s="3"/>
    </row>
    <row r="105" spans="2:9" s="131" customFormat="1" ht="12" customHeight="1">
      <c r="B105" s="12"/>
      <c r="C105" s="12"/>
      <c r="D105" s="124"/>
      <c r="E105" s="12"/>
      <c r="F105" s="124"/>
      <c r="G105" s="12"/>
      <c r="H105" s="124"/>
      <c r="I105" s="3"/>
    </row>
    <row r="106" spans="2:9" s="131" customFormat="1" ht="12" customHeight="1">
      <c r="B106" s="12"/>
      <c r="C106" s="12"/>
      <c r="D106" s="124"/>
      <c r="E106" s="12"/>
      <c r="F106" s="124"/>
      <c r="G106" s="12"/>
      <c r="H106" s="124"/>
      <c r="I106" s="3"/>
    </row>
    <row r="107" spans="2:9" s="131" customFormat="1" ht="12" customHeight="1">
      <c r="B107" s="12"/>
      <c r="C107" s="12"/>
      <c r="D107" s="124"/>
      <c r="E107" s="12"/>
      <c r="F107" s="124"/>
      <c r="G107" s="12"/>
      <c r="H107" s="124"/>
      <c r="I107" s="3"/>
    </row>
    <row r="108" spans="2:9" s="131" customFormat="1" ht="12" customHeight="1">
      <c r="B108" s="12"/>
      <c r="C108" s="12"/>
      <c r="D108" s="124"/>
      <c r="E108" s="12"/>
      <c r="F108" s="124"/>
      <c r="G108" s="12"/>
      <c r="H108" s="124"/>
      <c r="I108" s="3"/>
    </row>
    <row r="109" spans="2:9" s="131" customFormat="1" ht="12" customHeight="1">
      <c r="B109" s="12"/>
      <c r="C109" s="12"/>
      <c r="D109" s="124"/>
      <c r="E109" s="12"/>
      <c r="F109" s="124"/>
      <c r="G109" s="12"/>
      <c r="H109" s="124"/>
      <c r="I109" s="3"/>
    </row>
    <row r="110" spans="2:9" s="131" customFormat="1" ht="12" customHeight="1">
      <c r="B110" s="12"/>
      <c r="C110" s="12"/>
      <c r="D110" s="124"/>
      <c r="E110" s="12"/>
      <c r="F110" s="124"/>
      <c r="G110" s="12"/>
      <c r="H110" s="124"/>
      <c r="I110" s="3"/>
    </row>
    <row r="111" spans="2:9" s="131" customFormat="1" ht="12" customHeight="1">
      <c r="B111" s="12"/>
      <c r="C111" s="12"/>
      <c r="D111" s="124"/>
      <c r="E111" s="12"/>
      <c r="F111" s="124"/>
      <c r="G111" s="12"/>
      <c r="H111" s="124"/>
      <c r="I111" s="3"/>
    </row>
    <row r="112" spans="2:9" s="131" customFormat="1" ht="12" customHeight="1">
      <c r="B112" s="12"/>
      <c r="C112" s="12"/>
      <c r="D112" s="124"/>
      <c r="E112" s="12"/>
      <c r="F112" s="124"/>
      <c r="G112" s="12"/>
      <c r="H112" s="124"/>
      <c r="I112" s="3"/>
    </row>
    <row r="113" spans="2:9" s="131" customFormat="1" ht="12" customHeight="1">
      <c r="B113" s="12"/>
      <c r="C113" s="12"/>
      <c r="D113" s="124"/>
      <c r="E113" s="12"/>
      <c r="F113" s="124"/>
      <c r="G113" s="12"/>
      <c r="H113" s="124"/>
      <c r="I113" s="3"/>
    </row>
    <row r="114" spans="2:9" s="131" customFormat="1" ht="12" customHeight="1">
      <c r="B114" s="12"/>
      <c r="C114" s="12"/>
      <c r="D114" s="124"/>
      <c r="E114" s="12"/>
      <c r="F114" s="124"/>
      <c r="G114" s="12"/>
      <c r="H114" s="124"/>
      <c r="I114" s="3"/>
    </row>
    <row r="115" spans="2:9" s="131" customFormat="1" ht="12" customHeight="1">
      <c r="B115" s="12"/>
      <c r="C115" s="12"/>
      <c r="D115" s="124"/>
      <c r="E115" s="12"/>
      <c r="F115" s="124"/>
      <c r="G115" s="12"/>
      <c r="H115" s="124"/>
      <c r="I115" s="3"/>
    </row>
    <row r="116" spans="2:9" s="131" customFormat="1" ht="12" customHeight="1">
      <c r="B116" s="12"/>
      <c r="C116" s="12"/>
      <c r="D116" s="124"/>
      <c r="E116" s="12"/>
      <c r="F116" s="124"/>
      <c r="G116" s="12"/>
      <c r="H116" s="124"/>
      <c r="I116" s="3"/>
    </row>
    <row r="117" spans="2:9" s="131" customFormat="1" ht="12" customHeight="1">
      <c r="B117" s="12"/>
      <c r="C117" s="12"/>
      <c r="D117" s="124"/>
      <c r="E117" s="12"/>
      <c r="F117" s="124"/>
      <c r="G117" s="12"/>
      <c r="H117" s="124"/>
      <c r="I117" s="3"/>
    </row>
    <row r="118" spans="2:9" s="131" customFormat="1" ht="12" customHeight="1">
      <c r="B118" s="12"/>
      <c r="C118" s="12"/>
      <c r="D118" s="124"/>
      <c r="E118" s="12"/>
      <c r="F118" s="124"/>
      <c r="G118" s="12"/>
      <c r="H118" s="124"/>
      <c r="I118" s="3"/>
    </row>
    <row r="119" spans="2:9" s="131" customFormat="1" ht="12" customHeight="1">
      <c r="B119" s="12"/>
      <c r="C119" s="12"/>
      <c r="D119" s="124"/>
      <c r="E119" s="12"/>
      <c r="F119" s="124"/>
      <c r="G119" s="12"/>
      <c r="H119" s="124"/>
      <c r="I119" s="3"/>
    </row>
    <row r="120" spans="2:9" s="131" customFormat="1" ht="12" customHeight="1">
      <c r="B120" s="12"/>
      <c r="C120" s="12"/>
      <c r="D120" s="124"/>
      <c r="E120" s="12"/>
      <c r="F120" s="124"/>
      <c r="G120" s="12"/>
      <c r="H120" s="124"/>
      <c r="I120" s="3"/>
    </row>
    <row r="121" spans="2:9" s="131" customFormat="1" ht="12" customHeight="1">
      <c r="B121" s="12"/>
      <c r="C121" s="12"/>
      <c r="D121" s="124"/>
      <c r="E121" s="12"/>
      <c r="F121" s="124"/>
      <c r="G121" s="12"/>
      <c r="H121" s="124"/>
      <c r="I121" s="3"/>
    </row>
    <row r="122" spans="2:9" s="131" customFormat="1" ht="12" customHeight="1">
      <c r="B122" s="12"/>
      <c r="C122" s="12"/>
      <c r="D122" s="124"/>
      <c r="E122" s="12"/>
      <c r="F122" s="124"/>
      <c r="G122" s="12"/>
      <c r="H122" s="124"/>
      <c r="I122" s="3"/>
    </row>
    <row r="123" spans="2:9" s="131" customFormat="1" ht="12" customHeight="1">
      <c r="B123" s="12"/>
      <c r="C123" s="12"/>
      <c r="D123" s="124"/>
      <c r="E123" s="12"/>
      <c r="F123" s="124"/>
      <c r="G123" s="12"/>
      <c r="H123" s="124"/>
      <c r="I123" s="3"/>
    </row>
    <row r="124" spans="2:9" s="131" customFormat="1" ht="12" customHeight="1">
      <c r="B124" s="12"/>
      <c r="C124" s="12"/>
      <c r="D124" s="124"/>
      <c r="E124" s="12"/>
      <c r="F124" s="124"/>
      <c r="G124" s="12"/>
      <c r="H124" s="124"/>
      <c r="I124" s="3"/>
    </row>
    <row r="125" spans="2:9" s="131" customFormat="1" ht="12" customHeight="1">
      <c r="B125" s="12"/>
      <c r="C125" s="12"/>
      <c r="D125" s="124"/>
      <c r="E125" s="12"/>
      <c r="F125" s="124"/>
      <c r="G125" s="12"/>
      <c r="H125" s="124"/>
      <c r="I125" s="3"/>
    </row>
    <row r="126" spans="2:9" s="131" customFormat="1" ht="12" customHeight="1">
      <c r="B126" s="12"/>
      <c r="C126" s="12"/>
      <c r="D126" s="124"/>
      <c r="E126" s="12"/>
      <c r="F126" s="124"/>
      <c r="G126" s="12"/>
      <c r="H126" s="124"/>
      <c r="I126" s="3"/>
    </row>
    <row r="127" spans="2:9" s="131" customFormat="1" ht="12" customHeight="1">
      <c r="B127" s="12"/>
      <c r="C127" s="12"/>
      <c r="D127" s="124"/>
      <c r="E127" s="12"/>
      <c r="F127" s="124"/>
      <c r="G127" s="12"/>
      <c r="H127" s="124"/>
      <c r="I127" s="3"/>
    </row>
    <row r="128" spans="2:9" s="131" customFormat="1" ht="12" customHeight="1">
      <c r="B128" s="12"/>
      <c r="C128" s="12"/>
      <c r="D128" s="124"/>
      <c r="E128" s="12"/>
      <c r="F128" s="124"/>
      <c r="G128" s="12"/>
      <c r="H128" s="124"/>
      <c r="I128" s="3"/>
    </row>
    <row r="129" spans="2:9" s="131" customFormat="1" ht="12" customHeight="1">
      <c r="B129" s="12"/>
      <c r="C129" s="12"/>
      <c r="D129" s="124"/>
      <c r="E129" s="12"/>
      <c r="F129" s="124"/>
      <c r="G129" s="12"/>
      <c r="H129" s="124"/>
      <c r="I129" s="3"/>
    </row>
    <row r="130" spans="2:9" s="131" customFormat="1" ht="12" customHeight="1">
      <c r="B130" s="12"/>
      <c r="C130" s="12"/>
      <c r="D130" s="124"/>
      <c r="E130" s="12"/>
      <c r="F130" s="124"/>
      <c r="G130" s="12"/>
      <c r="H130" s="124"/>
      <c r="I130" s="3"/>
    </row>
    <row r="131" spans="2:9" s="131" customFormat="1" ht="12" customHeight="1">
      <c r="B131" s="12"/>
      <c r="C131" s="12"/>
      <c r="D131" s="124"/>
      <c r="E131" s="12"/>
      <c r="F131" s="124"/>
      <c r="G131" s="12"/>
      <c r="H131" s="124"/>
      <c r="I131" s="3"/>
    </row>
    <row r="132" spans="2:9" s="131" customFormat="1" ht="12" customHeight="1">
      <c r="B132" s="12"/>
      <c r="C132" s="12"/>
      <c r="D132" s="124"/>
      <c r="E132" s="12"/>
      <c r="F132" s="124"/>
      <c r="G132" s="12"/>
      <c r="H132" s="124"/>
      <c r="I132" s="3"/>
    </row>
    <row r="133" spans="2:9" s="131" customFormat="1" ht="12" customHeight="1">
      <c r="B133" s="12"/>
      <c r="C133" s="12"/>
      <c r="D133" s="124"/>
      <c r="E133" s="12"/>
      <c r="F133" s="124"/>
      <c r="G133" s="12"/>
      <c r="H133" s="124"/>
      <c r="I133" s="3"/>
    </row>
    <row r="134" spans="2:9" s="131" customFormat="1" ht="12" customHeight="1">
      <c r="B134" s="12"/>
      <c r="C134" s="12"/>
      <c r="D134" s="124"/>
      <c r="E134" s="12"/>
      <c r="F134" s="124"/>
      <c r="G134" s="12"/>
      <c r="H134" s="124"/>
      <c r="I134" s="3"/>
    </row>
    <row r="135" spans="2:9" s="131" customFormat="1" ht="12" customHeight="1">
      <c r="B135" s="12"/>
      <c r="C135" s="12"/>
      <c r="D135" s="124"/>
      <c r="E135" s="12"/>
      <c r="F135" s="124"/>
      <c r="G135" s="12"/>
      <c r="H135" s="124"/>
      <c r="I135" s="3"/>
    </row>
    <row r="136" spans="2:9" s="131" customFormat="1" ht="12" customHeight="1">
      <c r="B136" s="12"/>
      <c r="C136" s="12"/>
      <c r="D136" s="124"/>
      <c r="E136" s="12"/>
      <c r="F136" s="124"/>
      <c r="G136" s="12"/>
      <c r="H136" s="124"/>
      <c r="I136" s="3"/>
    </row>
    <row r="137" spans="2:9" s="131" customFormat="1" ht="12" customHeight="1">
      <c r="B137" s="12"/>
      <c r="C137" s="12"/>
      <c r="D137" s="124"/>
      <c r="E137" s="12"/>
      <c r="F137" s="124"/>
      <c r="G137" s="12"/>
      <c r="H137" s="124"/>
      <c r="I137" s="3"/>
    </row>
    <row r="138" spans="2:9" s="131" customFormat="1" ht="12" customHeight="1">
      <c r="B138" s="12"/>
      <c r="C138" s="12"/>
      <c r="D138" s="124"/>
      <c r="E138" s="12"/>
      <c r="F138" s="124"/>
      <c r="G138" s="12"/>
      <c r="H138" s="124"/>
      <c r="I138" s="3"/>
    </row>
    <row r="139" spans="2:9" s="131" customFormat="1" ht="12" customHeight="1">
      <c r="B139" s="12"/>
      <c r="C139" s="12"/>
      <c r="D139" s="124"/>
      <c r="E139" s="12"/>
      <c r="F139" s="124"/>
      <c r="G139" s="12"/>
      <c r="H139" s="124"/>
      <c r="I139" s="3"/>
    </row>
    <row r="140" spans="2:9" s="131" customFormat="1" ht="12" customHeight="1">
      <c r="B140" s="12"/>
      <c r="C140" s="12"/>
      <c r="D140" s="124"/>
      <c r="E140" s="12"/>
      <c r="F140" s="124"/>
      <c r="G140" s="12"/>
      <c r="H140" s="124"/>
      <c r="I140" s="3"/>
    </row>
    <row r="141" spans="2:9" s="131" customFormat="1" ht="12" customHeight="1">
      <c r="B141" s="12"/>
      <c r="C141" s="12"/>
      <c r="D141" s="124"/>
      <c r="E141" s="12"/>
      <c r="F141" s="124"/>
      <c r="G141" s="12"/>
      <c r="H141" s="124"/>
      <c r="I141" s="3"/>
    </row>
    <row r="142" spans="2:9" s="131" customFormat="1" ht="12" customHeight="1">
      <c r="B142" s="12"/>
      <c r="C142" s="12"/>
      <c r="D142" s="124"/>
      <c r="E142" s="12"/>
      <c r="F142" s="124"/>
      <c r="G142" s="12"/>
      <c r="H142" s="124"/>
      <c r="I142" s="3"/>
    </row>
    <row r="143" spans="2:9" s="131" customFormat="1" ht="12" customHeight="1">
      <c r="B143" s="12"/>
      <c r="C143" s="12"/>
      <c r="D143" s="124"/>
      <c r="E143" s="12"/>
      <c r="F143" s="124"/>
      <c r="G143" s="12"/>
      <c r="H143" s="124"/>
      <c r="I143" s="3"/>
    </row>
    <row r="144" spans="2:9" s="131" customFormat="1" ht="12" customHeight="1">
      <c r="B144" s="12"/>
      <c r="C144" s="12"/>
      <c r="D144" s="124"/>
      <c r="E144" s="12"/>
      <c r="F144" s="124"/>
      <c r="G144" s="12"/>
      <c r="H144" s="124"/>
      <c r="I144" s="3"/>
    </row>
    <row r="145" spans="2:9" s="131" customFormat="1" ht="12" customHeight="1">
      <c r="B145" s="12"/>
      <c r="C145" s="12"/>
      <c r="D145" s="124"/>
      <c r="E145" s="12"/>
      <c r="F145" s="124"/>
      <c r="G145" s="12"/>
      <c r="H145" s="124"/>
      <c r="I145" s="3"/>
    </row>
    <row r="146" spans="2:9" s="131" customFormat="1" ht="12" customHeight="1">
      <c r="B146" s="12"/>
      <c r="C146" s="12"/>
      <c r="D146" s="124"/>
      <c r="E146" s="12"/>
      <c r="F146" s="124"/>
      <c r="G146" s="12"/>
      <c r="H146" s="124"/>
      <c r="I146" s="3"/>
    </row>
    <row r="147" spans="2:9" s="131" customFormat="1" ht="12" customHeight="1">
      <c r="B147" s="12"/>
      <c r="C147" s="12"/>
      <c r="D147" s="124"/>
      <c r="E147" s="12"/>
      <c r="F147" s="124"/>
      <c r="G147" s="12"/>
      <c r="H147" s="124"/>
      <c r="I147" s="3"/>
    </row>
    <row r="148" spans="2:9" s="131" customFormat="1" ht="12" customHeight="1">
      <c r="B148" s="12"/>
      <c r="C148" s="12"/>
      <c r="D148" s="124"/>
      <c r="E148" s="12"/>
      <c r="F148" s="124"/>
      <c r="G148" s="12"/>
      <c r="H148" s="124"/>
      <c r="I148" s="3"/>
    </row>
    <row r="149" spans="2:9" s="131" customFormat="1" ht="12" customHeight="1">
      <c r="B149" s="12"/>
      <c r="C149" s="12"/>
      <c r="D149" s="124"/>
      <c r="E149" s="12"/>
      <c r="F149" s="124"/>
      <c r="G149" s="12"/>
      <c r="H149" s="124"/>
      <c r="I149" s="3"/>
    </row>
    <row r="150" spans="2:9" s="131" customFormat="1" ht="12" customHeight="1">
      <c r="B150" s="12"/>
      <c r="C150" s="12"/>
      <c r="D150" s="124"/>
      <c r="E150" s="12"/>
      <c r="F150" s="124"/>
      <c r="G150" s="12"/>
      <c r="H150" s="124"/>
      <c r="I150" s="3"/>
    </row>
    <row r="151" spans="2:9" s="131" customFormat="1" ht="12" customHeight="1">
      <c r="B151" s="12"/>
      <c r="C151" s="12"/>
      <c r="D151" s="124"/>
      <c r="E151" s="12"/>
      <c r="F151" s="124"/>
      <c r="G151" s="12"/>
      <c r="H151" s="124"/>
      <c r="I151" s="3"/>
    </row>
    <row r="152" spans="2:9" s="131" customFormat="1" ht="12" customHeight="1">
      <c r="B152" s="12"/>
      <c r="C152" s="12"/>
      <c r="D152" s="124"/>
      <c r="E152" s="12"/>
      <c r="F152" s="124"/>
      <c r="G152" s="12"/>
      <c r="H152" s="124"/>
      <c r="I152" s="3"/>
    </row>
    <row r="153" spans="2:9" s="131" customFormat="1" ht="12" customHeight="1">
      <c r="B153" s="12"/>
      <c r="C153" s="12"/>
      <c r="D153" s="124"/>
      <c r="E153" s="12"/>
      <c r="F153" s="124"/>
      <c r="G153" s="12"/>
      <c r="H153" s="124"/>
      <c r="I153" s="3"/>
    </row>
    <row r="154" spans="2:9" s="131" customFormat="1" ht="12" customHeight="1">
      <c r="B154" s="12"/>
      <c r="C154" s="12"/>
      <c r="D154" s="124"/>
      <c r="E154" s="12"/>
      <c r="F154" s="124"/>
      <c r="G154" s="12"/>
      <c r="H154" s="124"/>
      <c r="I154" s="3"/>
    </row>
    <row r="155" spans="2:9" s="131" customFormat="1" ht="12" customHeight="1">
      <c r="B155" s="12"/>
      <c r="C155" s="12"/>
      <c r="D155" s="124"/>
      <c r="E155" s="12"/>
      <c r="F155" s="124"/>
      <c r="G155" s="12"/>
      <c r="H155" s="124"/>
      <c r="I155" s="3"/>
    </row>
    <row r="156" spans="2:9" s="131" customFormat="1" ht="12" customHeight="1">
      <c r="B156" s="12"/>
      <c r="C156" s="12"/>
      <c r="D156" s="124"/>
      <c r="E156" s="12"/>
      <c r="F156" s="124"/>
      <c r="G156" s="12"/>
      <c r="H156" s="124"/>
      <c r="I156" s="3"/>
    </row>
    <row r="157" spans="2:9" s="131" customFormat="1" ht="12" customHeight="1">
      <c r="B157" s="12"/>
      <c r="C157" s="12"/>
      <c r="D157" s="124"/>
      <c r="E157" s="12"/>
      <c r="F157" s="124"/>
      <c r="G157" s="12"/>
      <c r="H157" s="124"/>
      <c r="I157" s="3"/>
    </row>
    <row r="158" spans="2:9" s="131" customFormat="1" ht="12" customHeight="1">
      <c r="B158" s="12"/>
      <c r="C158" s="12"/>
      <c r="D158" s="124"/>
      <c r="E158" s="12"/>
      <c r="F158" s="124"/>
      <c r="G158" s="12"/>
      <c r="H158" s="124"/>
      <c r="I158" s="3"/>
    </row>
    <row r="159" spans="2:9" s="131" customFormat="1" ht="12" customHeight="1">
      <c r="B159" s="12"/>
      <c r="C159" s="12"/>
      <c r="D159" s="124"/>
      <c r="E159" s="12"/>
      <c r="F159" s="124"/>
      <c r="G159" s="12"/>
      <c r="H159" s="124"/>
      <c r="I159" s="3"/>
    </row>
    <row r="160" spans="2:9" s="131" customFormat="1" ht="12" customHeight="1">
      <c r="B160" s="12"/>
      <c r="C160" s="12"/>
      <c r="D160" s="124"/>
      <c r="E160" s="12"/>
      <c r="F160" s="124"/>
      <c r="G160" s="12"/>
      <c r="H160" s="124"/>
      <c r="I160" s="3"/>
    </row>
    <row r="161" spans="2:9" s="131" customFormat="1" ht="12" customHeight="1">
      <c r="B161" s="12"/>
      <c r="C161" s="12"/>
      <c r="D161" s="124"/>
      <c r="E161" s="12"/>
      <c r="F161" s="124"/>
      <c r="G161" s="12"/>
      <c r="H161" s="124"/>
      <c r="I161" s="3"/>
    </row>
    <row r="162" spans="2:9" s="131" customFormat="1" ht="12" customHeight="1">
      <c r="B162" s="12"/>
      <c r="C162" s="12"/>
      <c r="D162" s="124"/>
      <c r="E162" s="12"/>
      <c r="F162" s="124"/>
      <c r="G162" s="12"/>
      <c r="H162" s="124"/>
      <c r="I162" s="3"/>
    </row>
    <row r="163" spans="2:9" s="131" customFormat="1" ht="12" customHeight="1">
      <c r="B163" s="12"/>
      <c r="C163" s="12"/>
      <c r="D163" s="124"/>
      <c r="E163" s="12"/>
      <c r="F163" s="124"/>
      <c r="G163" s="12"/>
      <c r="H163" s="124"/>
      <c r="I163" s="3"/>
    </row>
    <row r="164" spans="2:9" s="131" customFormat="1" ht="12" customHeight="1">
      <c r="B164" s="12"/>
      <c r="C164" s="12"/>
      <c r="D164" s="124"/>
      <c r="E164" s="12"/>
      <c r="F164" s="124"/>
      <c r="G164" s="12"/>
      <c r="H164" s="124"/>
      <c r="I164" s="3"/>
    </row>
    <row r="165" spans="2:9" s="131" customFormat="1" ht="12" customHeight="1">
      <c r="B165" s="12"/>
      <c r="C165" s="12"/>
      <c r="D165" s="124"/>
      <c r="E165" s="12"/>
      <c r="F165" s="124"/>
      <c r="G165" s="12"/>
      <c r="H165" s="124"/>
      <c r="I165" s="3"/>
    </row>
    <row r="166" spans="2:9" s="131" customFormat="1" ht="12" customHeight="1">
      <c r="B166" s="12"/>
      <c r="C166" s="12"/>
      <c r="D166" s="124"/>
      <c r="E166" s="12"/>
      <c r="F166" s="124"/>
      <c r="G166" s="12"/>
      <c r="H166" s="124"/>
      <c r="I166" s="3"/>
    </row>
    <row r="167" spans="2:9" s="131" customFormat="1" ht="12" customHeight="1">
      <c r="B167" s="12"/>
      <c r="C167" s="12"/>
      <c r="D167" s="124"/>
      <c r="E167" s="12"/>
      <c r="F167" s="124"/>
      <c r="G167" s="12"/>
      <c r="H167" s="124"/>
      <c r="I167" s="3"/>
    </row>
    <row r="168" spans="2:9" s="131" customFormat="1" ht="12" customHeight="1">
      <c r="B168" s="12"/>
      <c r="C168" s="12"/>
      <c r="D168" s="124"/>
      <c r="E168" s="12"/>
      <c r="F168" s="124"/>
      <c r="G168" s="12"/>
      <c r="H168" s="124"/>
      <c r="I168" s="3"/>
    </row>
    <row r="169" spans="2:9" s="131" customFormat="1" ht="12" customHeight="1">
      <c r="B169" s="12"/>
      <c r="C169" s="12"/>
      <c r="D169" s="124"/>
      <c r="E169" s="12"/>
      <c r="F169" s="124"/>
      <c r="G169" s="12"/>
      <c r="H169" s="124"/>
      <c r="I169" s="3"/>
    </row>
    <row r="170" spans="2:9" s="131" customFormat="1" ht="12" customHeight="1">
      <c r="B170" s="12"/>
      <c r="C170" s="12"/>
      <c r="D170" s="124"/>
      <c r="E170" s="12"/>
      <c r="F170" s="124"/>
      <c r="G170" s="12"/>
      <c r="H170" s="124"/>
      <c r="I170" s="3"/>
    </row>
    <row r="171" spans="2:9" s="131" customFormat="1" ht="12" customHeight="1">
      <c r="B171" s="12"/>
      <c r="C171" s="12"/>
      <c r="D171" s="124"/>
      <c r="E171" s="12"/>
      <c r="F171" s="124"/>
      <c r="G171" s="12"/>
      <c r="H171" s="124"/>
      <c r="I171" s="3"/>
    </row>
    <row r="172" spans="2:9" s="131" customFormat="1" ht="12" customHeight="1">
      <c r="B172" s="12"/>
      <c r="C172" s="12"/>
      <c r="D172" s="124"/>
      <c r="E172" s="12"/>
      <c r="F172" s="124"/>
      <c r="G172" s="12"/>
      <c r="H172" s="124"/>
      <c r="I172" s="3"/>
    </row>
    <row r="173" spans="2:9" s="131" customFormat="1" ht="12" customHeight="1">
      <c r="B173" s="12"/>
      <c r="C173" s="12"/>
      <c r="D173" s="124"/>
      <c r="E173" s="12"/>
      <c r="F173" s="124"/>
      <c r="G173" s="12"/>
      <c r="H173" s="124"/>
      <c r="I173" s="3"/>
    </row>
    <row r="174" spans="2:9" s="131" customFormat="1" ht="12" customHeight="1">
      <c r="B174" s="12"/>
      <c r="C174" s="12"/>
      <c r="D174" s="124"/>
      <c r="E174" s="12"/>
      <c r="F174" s="124"/>
      <c r="G174" s="12"/>
      <c r="H174" s="124"/>
      <c r="I174" s="3"/>
    </row>
    <row r="175" spans="2:9" s="131" customFormat="1" ht="12" customHeight="1">
      <c r="B175" s="12"/>
      <c r="C175" s="12"/>
      <c r="D175" s="124"/>
      <c r="E175" s="12"/>
      <c r="F175" s="124"/>
      <c r="G175" s="12"/>
      <c r="H175" s="124"/>
      <c r="I175" s="3"/>
    </row>
    <row r="176" spans="2:9" s="131" customFormat="1" ht="12" customHeight="1">
      <c r="B176" s="12"/>
      <c r="C176" s="12"/>
      <c r="D176" s="124"/>
      <c r="E176" s="12"/>
      <c r="F176" s="124"/>
      <c r="G176" s="12"/>
      <c r="H176" s="124"/>
      <c r="I176" s="3"/>
    </row>
    <row r="177" spans="2:9" s="131" customFormat="1" ht="12" customHeight="1">
      <c r="B177" s="12"/>
      <c r="C177" s="12"/>
      <c r="D177" s="124"/>
      <c r="E177" s="12"/>
      <c r="F177" s="124"/>
      <c r="G177" s="12"/>
      <c r="H177" s="124"/>
      <c r="I177" s="3"/>
    </row>
    <row r="178" spans="2:9" s="131" customFormat="1" ht="12" customHeight="1">
      <c r="B178" s="12"/>
      <c r="C178" s="12"/>
      <c r="D178" s="124"/>
      <c r="E178" s="12"/>
      <c r="F178" s="124"/>
      <c r="G178" s="12"/>
      <c r="H178" s="124"/>
      <c r="I178" s="3"/>
    </row>
    <row r="179" spans="2:9" s="131" customFormat="1" ht="12" customHeight="1">
      <c r="B179" s="12"/>
      <c r="C179" s="12"/>
      <c r="D179" s="124"/>
      <c r="E179" s="12"/>
      <c r="F179" s="124"/>
      <c r="G179" s="12"/>
      <c r="H179" s="124"/>
      <c r="I179" s="3"/>
    </row>
    <row r="180" spans="2:9" s="131" customFormat="1" ht="12" customHeight="1">
      <c r="B180" s="12"/>
      <c r="C180" s="12"/>
      <c r="D180" s="124"/>
      <c r="E180" s="12"/>
      <c r="F180" s="124"/>
      <c r="G180" s="12"/>
      <c r="H180" s="124"/>
      <c r="I180" s="3"/>
    </row>
    <row r="181" spans="2:9" s="131" customFormat="1" ht="12" customHeight="1">
      <c r="B181" s="12"/>
      <c r="C181" s="12"/>
      <c r="D181" s="124"/>
      <c r="E181" s="12"/>
      <c r="F181" s="124"/>
      <c r="G181" s="12"/>
      <c r="H181" s="124"/>
      <c r="I181" s="3"/>
    </row>
    <row r="182" spans="2:9" s="131" customFormat="1" ht="12" customHeight="1">
      <c r="B182" s="12"/>
      <c r="C182" s="12"/>
      <c r="D182" s="124"/>
      <c r="E182" s="12"/>
      <c r="F182" s="124"/>
      <c r="G182" s="12"/>
      <c r="H182" s="124"/>
      <c r="I182" s="3"/>
    </row>
    <row r="183" spans="2:9" s="131" customFormat="1" ht="12" customHeight="1">
      <c r="B183" s="12"/>
      <c r="C183" s="12"/>
      <c r="D183" s="124"/>
      <c r="E183" s="12"/>
      <c r="F183" s="124"/>
      <c r="G183" s="12"/>
      <c r="H183" s="124"/>
      <c r="I183" s="3"/>
    </row>
    <row r="184" spans="2:9" s="131" customFormat="1" ht="12" customHeight="1">
      <c r="B184" s="12"/>
      <c r="C184" s="12"/>
      <c r="D184" s="124"/>
      <c r="E184" s="12"/>
      <c r="F184" s="124"/>
      <c r="G184" s="12"/>
      <c r="H184" s="124"/>
      <c r="I184" s="3"/>
    </row>
    <row r="185" spans="2:9" s="131" customFormat="1" ht="12" customHeight="1">
      <c r="B185" s="12"/>
      <c r="C185" s="12"/>
      <c r="D185" s="124"/>
      <c r="E185" s="12"/>
      <c r="F185" s="124"/>
      <c r="G185" s="12"/>
      <c r="H185" s="124"/>
      <c r="I185" s="3"/>
    </row>
    <row r="186" spans="2:9" s="131" customFormat="1" ht="12" customHeight="1">
      <c r="B186" s="12"/>
      <c r="C186" s="12"/>
      <c r="D186" s="124"/>
      <c r="E186" s="12"/>
      <c r="F186" s="124"/>
      <c r="G186" s="12"/>
      <c r="H186" s="124"/>
      <c r="I186" s="3"/>
    </row>
    <row r="187" spans="2:9" s="131" customFormat="1" ht="12" customHeight="1">
      <c r="B187" s="12"/>
      <c r="C187" s="12"/>
      <c r="D187" s="124"/>
      <c r="E187" s="12"/>
      <c r="F187" s="124"/>
      <c r="G187" s="12"/>
      <c r="H187" s="124"/>
      <c r="I187" s="3"/>
    </row>
    <row r="188" spans="2:9" s="131" customFormat="1" ht="12" customHeight="1">
      <c r="B188" s="12"/>
      <c r="C188" s="12"/>
      <c r="D188" s="124"/>
      <c r="E188" s="12"/>
      <c r="F188" s="124"/>
      <c r="G188" s="12"/>
      <c r="H188" s="124"/>
      <c r="I188" s="3"/>
    </row>
    <row r="189" spans="2:9" s="131" customFormat="1" ht="12" customHeight="1">
      <c r="B189" s="12"/>
      <c r="C189" s="12"/>
      <c r="D189" s="124"/>
      <c r="E189" s="12"/>
      <c r="F189" s="124"/>
      <c r="G189" s="12"/>
      <c r="H189" s="124"/>
      <c r="I189" s="3"/>
    </row>
    <row r="190" spans="2:9" s="131" customFormat="1" ht="12" customHeight="1">
      <c r="B190" s="12"/>
      <c r="C190" s="12"/>
      <c r="D190" s="124"/>
      <c r="E190" s="12"/>
      <c r="F190" s="124"/>
      <c r="G190" s="12"/>
      <c r="H190" s="124"/>
      <c r="I190" s="3"/>
    </row>
    <row r="191" spans="2:9" s="131" customFormat="1" ht="12" customHeight="1">
      <c r="B191" s="12"/>
      <c r="C191" s="12"/>
      <c r="D191" s="124"/>
      <c r="E191" s="12"/>
      <c r="F191" s="124"/>
      <c r="G191" s="12"/>
      <c r="H191" s="124"/>
      <c r="I191" s="3"/>
    </row>
    <row r="192" spans="2:9" s="131" customFormat="1" ht="12" customHeight="1">
      <c r="B192" s="12"/>
      <c r="C192" s="12"/>
      <c r="D192" s="124"/>
      <c r="E192" s="12"/>
      <c r="F192" s="124"/>
      <c r="G192" s="12"/>
      <c r="H192" s="124"/>
      <c r="I192" s="3"/>
    </row>
    <row r="193" spans="2:9" s="131" customFormat="1" ht="12" customHeight="1">
      <c r="B193" s="12"/>
      <c r="C193" s="12"/>
      <c r="D193" s="124"/>
      <c r="E193" s="12"/>
      <c r="F193" s="124"/>
      <c r="G193" s="12"/>
      <c r="H193" s="124"/>
      <c r="I193" s="3"/>
    </row>
    <row r="194" spans="2:9" s="131" customFormat="1" ht="12" customHeight="1">
      <c r="B194" s="12"/>
      <c r="C194" s="12"/>
      <c r="D194" s="124"/>
      <c r="E194" s="12"/>
      <c r="F194" s="124"/>
      <c r="G194" s="12"/>
      <c r="H194" s="124"/>
      <c r="I194" s="3"/>
    </row>
    <row r="195" spans="2:9" s="131" customFormat="1" ht="12" customHeight="1">
      <c r="B195" s="12"/>
      <c r="C195" s="12"/>
      <c r="D195" s="124"/>
      <c r="E195" s="12"/>
      <c r="F195" s="124"/>
      <c r="G195" s="12"/>
      <c r="H195" s="124"/>
      <c r="I195" s="3"/>
    </row>
    <row r="196" spans="2:9" s="131" customFormat="1" ht="12" customHeight="1">
      <c r="B196" s="12"/>
      <c r="C196" s="12"/>
      <c r="D196" s="124"/>
      <c r="E196" s="12"/>
      <c r="F196" s="124"/>
      <c r="G196" s="12"/>
      <c r="H196" s="124"/>
      <c r="I196" s="3"/>
    </row>
    <row r="197" spans="2:9" s="131" customFormat="1" ht="12" customHeight="1">
      <c r="B197" s="12"/>
      <c r="C197" s="12"/>
      <c r="D197" s="124"/>
      <c r="E197" s="12"/>
      <c r="F197" s="124"/>
      <c r="G197" s="12"/>
      <c r="H197" s="124"/>
      <c r="I197" s="3"/>
    </row>
    <row r="198" spans="2:9" s="131" customFormat="1" ht="12" customHeight="1">
      <c r="B198" s="12"/>
      <c r="C198" s="12"/>
      <c r="D198" s="124"/>
      <c r="E198" s="12"/>
      <c r="F198" s="124"/>
      <c r="G198" s="12"/>
      <c r="H198" s="124"/>
      <c r="I198" s="3"/>
    </row>
    <row r="199" spans="2:9" s="131" customFormat="1" ht="12" customHeight="1">
      <c r="B199" s="12"/>
      <c r="C199" s="12"/>
      <c r="D199" s="124"/>
      <c r="E199" s="12"/>
      <c r="F199" s="124"/>
      <c r="G199" s="12"/>
      <c r="H199" s="124"/>
      <c r="I199" s="3"/>
    </row>
    <row r="200" spans="2:9" s="131" customFormat="1" ht="12" customHeight="1">
      <c r="B200" s="12"/>
      <c r="C200" s="12"/>
      <c r="D200" s="124"/>
      <c r="E200" s="12"/>
      <c r="F200" s="124"/>
      <c r="G200" s="12"/>
      <c r="H200" s="124"/>
      <c r="I200" s="3"/>
    </row>
    <row r="201" spans="2:9" s="131" customFormat="1" ht="12" customHeight="1">
      <c r="B201" s="12"/>
      <c r="C201" s="12"/>
      <c r="D201" s="124"/>
      <c r="E201" s="12"/>
      <c r="F201" s="124"/>
      <c r="G201" s="12"/>
      <c r="H201" s="124"/>
      <c r="I201" s="3"/>
    </row>
    <row r="202" spans="2:9" s="131" customFormat="1" ht="12" customHeight="1">
      <c r="B202" s="12"/>
      <c r="C202" s="12"/>
      <c r="D202" s="124"/>
      <c r="E202" s="12"/>
      <c r="F202" s="124"/>
      <c r="G202" s="12"/>
      <c r="H202" s="124"/>
      <c r="I202" s="3"/>
    </row>
    <row r="203" spans="2:9" s="131" customFormat="1" ht="12" customHeight="1">
      <c r="B203" s="12"/>
      <c r="C203" s="12"/>
      <c r="D203" s="124"/>
      <c r="E203" s="12"/>
      <c r="F203" s="124"/>
      <c r="G203" s="12"/>
      <c r="H203" s="124"/>
      <c r="I203" s="3"/>
    </row>
    <row r="204" spans="2:9" s="131" customFormat="1" ht="12" customHeight="1">
      <c r="B204" s="12"/>
      <c r="C204" s="12"/>
      <c r="D204" s="124"/>
      <c r="E204" s="12"/>
      <c r="F204" s="124"/>
      <c r="G204" s="12"/>
      <c r="H204" s="124"/>
      <c r="I204" s="3"/>
    </row>
    <row r="205" spans="2:9" s="131" customFormat="1" ht="12" customHeight="1">
      <c r="B205" s="12"/>
      <c r="C205" s="12"/>
      <c r="D205" s="124"/>
      <c r="E205" s="12"/>
      <c r="F205" s="124"/>
      <c r="G205" s="12"/>
      <c r="H205" s="124"/>
      <c r="I205" s="3"/>
    </row>
    <row r="206" spans="2:9" s="131" customFormat="1" ht="12" customHeight="1">
      <c r="B206" s="12"/>
      <c r="C206" s="12"/>
      <c r="D206" s="124"/>
      <c r="E206" s="12"/>
      <c r="F206" s="124"/>
      <c r="G206" s="12"/>
      <c r="H206" s="124"/>
      <c r="I206" s="3"/>
    </row>
    <row r="207" spans="2:9" s="131" customFormat="1" ht="12" customHeight="1">
      <c r="B207" s="12"/>
      <c r="C207" s="12"/>
      <c r="D207" s="124"/>
      <c r="E207" s="12"/>
      <c r="F207" s="124"/>
      <c r="G207" s="12"/>
      <c r="H207" s="124"/>
      <c r="I207" s="3"/>
    </row>
    <row r="208" spans="2:9" s="131" customFormat="1" ht="12" customHeight="1">
      <c r="B208" s="12"/>
      <c r="C208" s="12"/>
      <c r="D208" s="124"/>
      <c r="E208" s="12"/>
      <c r="F208" s="124"/>
      <c r="G208" s="12"/>
      <c r="H208" s="124"/>
      <c r="I208" s="3"/>
    </row>
    <row r="209" spans="2:9" s="131" customFormat="1" ht="12" customHeight="1">
      <c r="B209" s="12"/>
      <c r="C209" s="12"/>
      <c r="D209" s="124"/>
      <c r="E209" s="12"/>
      <c r="F209" s="124"/>
      <c r="G209" s="12"/>
      <c r="H209" s="124"/>
      <c r="I209" s="3"/>
    </row>
    <row r="210" spans="2:9" s="131" customFormat="1" ht="12" customHeight="1">
      <c r="B210" s="12"/>
      <c r="C210" s="12"/>
      <c r="D210" s="124"/>
      <c r="E210" s="12"/>
      <c r="F210" s="124"/>
      <c r="G210" s="12"/>
      <c r="H210" s="124"/>
      <c r="I210" s="3"/>
    </row>
    <row r="211" spans="2:9" s="131" customFormat="1" ht="12" customHeight="1">
      <c r="B211" s="12"/>
      <c r="C211" s="12"/>
      <c r="D211" s="124"/>
      <c r="E211" s="12"/>
      <c r="F211" s="124"/>
      <c r="G211" s="12"/>
      <c r="H211" s="124"/>
      <c r="I211" s="3"/>
    </row>
    <row r="212" spans="2:9" s="131" customFormat="1" ht="12" customHeight="1">
      <c r="B212" s="12"/>
      <c r="C212" s="12"/>
      <c r="D212" s="124"/>
      <c r="E212" s="12"/>
      <c r="F212" s="124"/>
      <c r="G212" s="12"/>
      <c r="H212" s="124"/>
      <c r="I212" s="3"/>
    </row>
    <row r="213" spans="2:9" s="131" customFormat="1" ht="12" customHeight="1">
      <c r="B213" s="12"/>
      <c r="C213" s="12"/>
      <c r="D213" s="124"/>
      <c r="E213" s="12"/>
      <c r="F213" s="124"/>
      <c r="G213" s="12"/>
      <c r="H213" s="124"/>
      <c r="I213" s="3"/>
    </row>
    <row r="214" spans="2:9" s="131" customFormat="1" ht="12" customHeight="1">
      <c r="B214" s="12"/>
      <c r="C214" s="12"/>
      <c r="D214" s="124"/>
      <c r="E214" s="12"/>
      <c r="F214" s="124"/>
      <c r="G214" s="12"/>
      <c r="H214" s="124"/>
      <c r="I214" s="3"/>
    </row>
    <row r="215" spans="2:9" s="131" customFormat="1" ht="12" customHeight="1">
      <c r="B215" s="12"/>
      <c r="C215" s="12"/>
      <c r="D215" s="124"/>
      <c r="E215" s="12"/>
      <c r="F215" s="124"/>
      <c r="G215" s="12"/>
      <c r="H215" s="124"/>
      <c r="I215" s="3"/>
    </row>
    <row r="216" spans="2:9" s="131" customFormat="1" ht="12" customHeight="1">
      <c r="B216" s="12"/>
      <c r="C216" s="12"/>
      <c r="D216" s="124"/>
      <c r="E216" s="12"/>
      <c r="F216" s="124"/>
      <c r="G216" s="12"/>
      <c r="H216" s="124"/>
      <c r="I216" s="3"/>
    </row>
    <row r="217" spans="2:9" s="131" customFormat="1" ht="12" customHeight="1">
      <c r="B217" s="12"/>
      <c r="C217" s="12"/>
      <c r="D217" s="124"/>
      <c r="E217" s="12"/>
      <c r="F217" s="124"/>
      <c r="G217" s="12"/>
      <c r="H217" s="124"/>
      <c r="I217" s="3"/>
    </row>
    <row r="218" spans="2:9" s="131" customFormat="1" ht="12" customHeight="1">
      <c r="B218" s="12"/>
      <c r="C218" s="12"/>
      <c r="D218" s="124"/>
      <c r="E218" s="12"/>
      <c r="F218" s="124"/>
      <c r="G218" s="12"/>
      <c r="H218" s="124"/>
      <c r="I218" s="3"/>
    </row>
    <row r="219" spans="2:9" s="131" customFormat="1" ht="12" customHeight="1">
      <c r="B219" s="12"/>
      <c r="C219" s="12"/>
      <c r="D219" s="124"/>
      <c r="E219" s="12"/>
      <c r="F219" s="124"/>
      <c r="G219" s="12"/>
      <c r="H219" s="124"/>
      <c r="I219" s="3"/>
    </row>
    <row r="220" spans="2:9" s="131" customFormat="1" ht="12" customHeight="1">
      <c r="B220" s="12"/>
      <c r="C220" s="12"/>
      <c r="D220" s="124"/>
      <c r="E220" s="12"/>
      <c r="F220" s="124"/>
      <c r="G220" s="12"/>
      <c r="H220" s="124"/>
      <c r="I220" s="3"/>
    </row>
    <row r="221" spans="2:9" s="131" customFormat="1" ht="12" customHeight="1">
      <c r="B221" s="12"/>
      <c r="C221" s="12"/>
      <c r="D221" s="124"/>
      <c r="E221" s="12"/>
      <c r="F221" s="124"/>
      <c r="G221" s="12"/>
      <c r="H221" s="124"/>
      <c r="I221" s="3"/>
    </row>
    <row r="222" spans="2:9" s="131" customFormat="1" ht="12" customHeight="1">
      <c r="B222" s="12"/>
      <c r="C222" s="12"/>
      <c r="D222" s="124"/>
      <c r="E222" s="12"/>
      <c r="F222" s="124"/>
      <c r="G222" s="12"/>
      <c r="H222" s="124"/>
      <c r="I222" s="3"/>
    </row>
    <row r="223" spans="2:9" s="131" customFormat="1" ht="12" customHeight="1">
      <c r="B223" s="12"/>
      <c r="C223" s="12"/>
      <c r="D223" s="124"/>
      <c r="E223" s="12"/>
      <c r="F223" s="124"/>
      <c r="G223" s="12"/>
      <c r="H223" s="124"/>
      <c r="I223" s="3"/>
    </row>
    <row r="224" spans="2:9" s="131" customFormat="1" ht="12" customHeight="1">
      <c r="B224" s="12"/>
      <c r="C224" s="12"/>
      <c r="D224" s="124"/>
      <c r="E224" s="12"/>
      <c r="F224" s="124"/>
      <c r="G224" s="12"/>
      <c r="H224" s="124"/>
      <c r="I224" s="3"/>
    </row>
    <row r="225" spans="2:9" s="131" customFormat="1" ht="12" customHeight="1">
      <c r="B225" s="12"/>
      <c r="C225" s="12"/>
      <c r="D225" s="124"/>
      <c r="E225" s="12"/>
      <c r="F225" s="124"/>
      <c r="G225" s="12"/>
      <c r="H225" s="124"/>
      <c r="I225" s="3"/>
    </row>
    <row r="226" spans="2:9" s="131" customFormat="1" ht="12" customHeight="1">
      <c r="B226" s="12"/>
      <c r="C226" s="12"/>
      <c r="D226" s="124"/>
      <c r="E226" s="12"/>
      <c r="F226" s="124"/>
      <c r="G226" s="12"/>
      <c r="H226" s="124"/>
      <c r="I226" s="3"/>
    </row>
    <row r="227" spans="2:9" s="131" customFormat="1" ht="12" customHeight="1">
      <c r="B227" s="12"/>
      <c r="C227" s="12"/>
      <c r="D227" s="124"/>
      <c r="E227" s="12"/>
      <c r="F227" s="124"/>
      <c r="G227" s="12"/>
      <c r="H227" s="124"/>
      <c r="I227" s="3"/>
    </row>
    <row r="228" spans="2:9" s="131" customFormat="1" ht="12" customHeight="1">
      <c r="B228" s="12"/>
      <c r="C228" s="12"/>
      <c r="D228" s="124"/>
      <c r="E228" s="12"/>
      <c r="F228" s="124"/>
      <c r="G228" s="12"/>
      <c r="H228" s="124"/>
      <c r="I228" s="3"/>
    </row>
    <row r="229" spans="2:9" s="131" customFormat="1" ht="12" customHeight="1">
      <c r="B229" s="12"/>
      <c r="C229" s="12"/>
      <c r="D229" s="124"/>
      <c r="E229" s="12"/>
      <c r="F229" s="124"/>
      <c r="G229" s="12"/>
      <c r="H229" s="124"/>
      <c r="I229" s="3"/>
    </row>
    <row r="230" spans="2:9" s="131" customFormat="1" ht="12" customHeight="1">
      <c r="B230" s="12"/>
      <c r="C230" s="12"/>
      <c r="D230" s="124"/>
      <c r="E230" s="12"/>
      <c r="F230" s="124"/>
      <c r="G230" s="12"/>
      <c r="H230" s="124"/>
      <c r="I230" s="3"/>
    </row>
    <row r="231" spans="2:9" s="131" customFormat="1" ht="12" customHeight="1">
      <c r="B231" s="12"/>
      <c r="C231" s="12"/>
      <c r="D231" s="124"/>
      <c r="E231" s="12"/>
      <c r="F231" s="124"/>
      <c r="G231" s="12"/>
      <c r="H231" s="124"/>
      <c r="I231" s="3"/>
    </row>
    <row r="232" spans="2:9" s="131" customFormat="1" ht="12" customHeight="1">
      <c r="B232" s="12"/>
      <c r="C232" s="12"/>
      <c r="D232" s="124"/>
      <c r="E232" s="12"/>
      <c r="F232" s="124"/>
      <c r="G232" s="12"/>
      <c r="H232" s="124"/>
      <c r="I232" s="3"/>
    </row>
    <row r="233" spans="2:9" s="131" customFormat="1" ht="12" customHeight="1">
      <c r="B233" s="12"/>
      <c r="C233" s="12"/>
      <c r="D233" s="124"/>
      <c r="E233" s="12"/>
      <c r="F233" s="124"/>
      <c r="G233" s="12"/>
      <c r="H233" s="124"/>
      <c r="I233" s="3"/>
    </row>
    <row r="234" spans="2:9" s="131" customFormat="1" ht="12" customHeight="1">
      <c r="B234" s="12"/>
      <c r="C234" s="12"/>
      <c r="D234" s="124"/>
      <c r="E234" s="12"/>
      <c r="F234" s="124"/>
      <c r="G234" s="12"/>
      <c r="H234" s="124"/>
      <c r="I234" s="3"/>
    </row>
    <row r="235" spans="2:9" s="131" customFormat="1" ht="12" customHeight="1">
      <c r="B235" s="12"/>
      <c r="C235" s="12"/>
      <c r="D235" s="124"/>
      <c r="E235" s="12"/>
      <c r="F235" s="124"/>
      <c r="G235" s="12"/>
      <c r="H235" s="124"/>
      <c r="I235" s="3"/>
    </row>
    <row r="236" spans="2:9" s="131" customFormat="1" ht="12" customHeight="1">
      <c r="B236" s="12"/>
      <c r="C236" s="12"/>
      <c r="D236" s="124"/>
      <c r="E236" s="12"/>
      <c r="F236" s="124"/>
      <c r="G236" s="12"/>
      <c r="H236" s="124"/>
      <c r="I236" s="3"/>
    </row>
    <row r="237" spans="2:9" s="131" customFormat="1" ht="12" customHeight="1">
      <c r="B237" s="12"/>
      <c r="C237" s="12"/>
      <c r="D237" s="124"/>
      <c r="E237" s="12"/>
      <c r="F237" s="124"/>
      <c r="G237" s="12"/>
      <c r="H237" s="124"/>
      <c r="I237" s="3"/>
    </row>
    <row r="238" spans="2:9" s="131" customFormat="1" ht="12" customHeight="1">
      <c r="B238" s="12"/>
      <c r="C238" s="12"/>
      <c r="D238" s="124"/>
      <c r="E238" s="12"/>
      <c r="F238" s="124"/>
      <c r="G238" s="12"/>
      <c r="H238" s="124"/>
      <c r="I238" s="3"/>
    </row>
    <row r="239" spans="2:9" s="131" customFormat="1" ht="12" customHeight="1">
      <c r="B239" s="12"/>
      <c r="C239" s="12"/>
      <c r="D239" s="124"/>
      <c r="E239" s="12"/>
      <c r="F239" s="124"/>
      <c r="G239" s="12"/>
      <c r="H239" s="124"/>
      <c r="I239" s="3"/>
    </row>
    <row r="240" spans="2:9" s="131" customFormat="1" ht="12" customHeight="1">
      <c r="B240" s="12"/>
      <c r="C240" s="12"/>
      <c r="D240" s="124"/>
      <c r="E240" s="12"/>
      <c r="F240" s="124"/>
      <c r="G240" s="12"/>
      <c r="H240" s="124"/>
      <c r="I240" s="3"/>
    </row>
    <row r="241" spans="2:9" s="131" customFormat="1" ht="12" customHeight="1">
      <c r="B241" s="12"/>
      <c r="C241" s="12"/>
      <c r="D241" s="124"/>
      <c r="E241" s="12"/>
      <c r="F241" s="124"/>
      <c r="G241" s="12"/>
      <c r="H241" s="124"/>
      <c r="I241" s="3"/>
    </row>
    <row r="242" spans="2:9" s="131" customFormat="1" ht="12" customHeight="1">
      <c r="B242" s="12"/>
      <c r="C242" s="12"/>
      <c r="D242" s="124"/>
      <c r="E242" s="12"/>
      <c r="F242" s="124"/>
      <c r="G242" s="12"/>
      <c r="H242" s="124"/>
      <c r="I242" s="3"/>
    </row>
    <row r="243" spans="2:9" s="131" customFormat="1" ht="12" customHeight="1">
      <c r="B243" s="12"/>
      <c r="C243" s="12"/>
      <c r="D243" s="124"/>
      <c r="E243" s="12"/>
      <c r="F243" s="124"/>
      <c r="G243" s="12"/>
      <c r="H243" s="124"/>
      <c r="I243" s="3"/>
    </row>
  </sheetData>
  <mergeCells count="7">
    <mergeCell ref="G6:H6"/>
    <mergeCell ref="A82:H82"/>
    <mergeCell ref="A90:B90"/>
    <mergeCell ref="A6:A7"/>
    <mergeCell ref="B6:B7"/>
    <mergeCell ref="C6:D6"/>
    <mergeCell ref="E6:F6"/>
  </mergeCells>
  <pageMargins left="0.2" right="0.19" top="1.1000000000000001" bottom="0.63" header="0.2" footer="0.2"/>
  <pageSetup paperSize="9" scale="80" orientation="portrait" verticalDpi="1200" r:id="rId1"/>
  <headerFooter alignWithMargins="0"/>
  <rowBreaks count="1" manualBreakCount="1">
    <brk id="71" max="7" man="1"/>
  </rowBreaks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F7A9E-6EF5-41EE-AD0B-08E3B10E78BD}">
  <sheetPr>
    <tabColor rgb="FFC00000"/>
  </sheetPr>
  <dimension ref="A1:M90"/>
  <sheetViews>
    <sheetView workbookViewId="0">
      <selection activeCell="I16" sqref="I16"/>
    </sheetView>
  </sheetViews>
  <sheetFormatPr defaultRowHeight="12" customHeight="1"/>
  <cols>
    <col min="1" max="1" width="13.140625" style="12" customWidth="1"/>
    <col min="2" max="2" width="53.85546875" style="12" customWidth="1"/>
    <col min="3" max="3" width="9" style="12" customWidth="1"/>
    <col min="4" max="4" width="8.7109375" style="12" customWidth="1"/>
    <col min="5" max="5" width="7.42578125" style="12" customWidth="1"/>
    <col min="6" max="6" width="7" style="12" customWidth="1"/>
    <col min="7" max="7" width="9.5703125" style="12" customWidth="1"/>
    <col min="8" max="8" width="8.7109375" style="12" customWidth="1"/>
    <col min="9" max="13" width="9.140625" style="962"/>
    <col min="14" max="240" width="9.140625" style="12"/>
    <col min="241" max="241" width="13.140625" style="12" customWidth="1"/>
    <col min="242" max="242" width="53.85546875" style="12" customWidth="1"/>
    <col min="243" max="243" width="9" style="12" customWidth="1"/>
    <col min="244" max="244" width="8.7109375" style="12" customWidth="1"/>
    <col min="245" max="245" width="9.5703125" style="12" customWidth="1"/>
    <col min="246" max="246" width="8.7109375" style="12" customWidth="1"/>
    <col min="247" max="247" width="9.5703125" style="12" customWidth="1"/>
    <col min="248" max="248" width="8.7109375" style="12" customWidth="1"/>
    <col min="249" max="496" width="9.140625" style="12"/>
    <col min="497" max="497" width="13.140625" style="12" customWidth="1"/>
    <col min="498" max="498" width="53.85546875" style="12" customWidth="1"/>
    <col min="499" max="499" width="9" style="12" customWidth="1"/>
    <col min="500" max="500" width="8.7109375" style="12" customWidth="1"/>
    <col min="501" max="501" width="9.5703125" style="12" customWidth="1"/>
    <col min="502" max="502" width="8.7109375" style="12" customWidth="1"/>
    <col min="503" max="503" width="9.5703125" style="12" customWidth="1"/>
    <col min="504" max="504" width="8.7109375" style="12" customWidth="1"/>
    <col min="505" max="752" width="9.140625" style="12"/>
    <col min="753" max="753" width="13.140625" style="12" customWidth="1"/>
    <col min="754" max="754" width="53.85546875" style="12" customWidth="1"/>
    <col min="755" max="755" width="9" style="12" customWidth="1"/>
    <col min="756" max="756" width="8.7109375" style="12" customWidth="1"/>
    <col min="757" max="757" width="9.5703125" style="12" customWidth="1"/>
    <col min="758" max="758" width="8.7109375" style="12" customWidth="1"/>
    <col min="759" max="759" width="9.5703125" style="12" customWidth="1"/>
    <col min="760" max="760" width="8.7109375" style="12" customWidth="1"/>
    <col min="761" max="1008" width="9.140625" style="12"/>
    <col min="1009" max="1009" width="13.140625" style="12" customWidth="1"/>
    <col min="1010" max="1010" width="53.85546875" style="12" customWidth="1"/>
    <col min="1011" max="1011" width="9" style="12" customWidth="1"/>
    <col min="1012" max="1012" width="8.7109375" style="12" customWidth="1"/>
    <col min="1013" max="1013" width="9.5703125" style="12" customWidth="1"/>
    <col min="1014" max="1014" width="8.7109375" style="12" customWidth="1"/>
    <col min="1015" max="1015" width="9.5703125" style="12" customWidth="1"/>
    <col min="1016" max="1016" width="8.7109375" style="12" customWidth="1"/>
    <col min="1017" max="1264" width="9.140625" style="12"/>
    <col min="1265" max="1265" width="13.140625" style="12" customWidth="1"/>
    <col min="1266" max="1266" width="53.85546875" style="12" customWidth="1"/>
    <col min="1267" max="1267" width="9" style="12" customWidth="1"/>
    <col min="1268" max="1268" width="8.7109375" style="12" customWidth="1"/>
    <col min="1269" max="1269" width="9.5703125" style="12" customWidth="1"/>
    <col min="1270" max="1270" width="8.7109375" style="12" customWidth="1"/>
    <col min="1271" max="1271" width="9.5703125" style="12" customWidth="1"/>
    <col min="1272" max="1272" width="8.7109375" style="12" customWidth="1"/>
    <col min="1273" max="1520" width="9.140625" style="12"/>
    <col min="1521" max="1521" width="13.140625" style="12" customWidth="1"/>
    <col min="1522" max="1522" width="53.85546875" style="12" customWidth="1"/>
    <col min="1523" max="1523" width="9" style="12" customWidth="1"/>
    <col min="1524" max="1524" width="8.7109375" style="12" customWidth="1"/>
    <col min="1525" max="1525" width="9.5703125" style="12" customWidth="1"/>
    <col min="1526" max="1526" width="8.7109375" style="12" customWidth="1"/>
    <col min="1527" max="1527" width="9.5703125" style="12" customWidth="1"/>
    <col min="1528" max="1528" width="8.7109375" style="12" customWidth="1"/>
    <col min="1529" max="1776" width="9.140625" style="12"/>
    <col min="1777" max="1777" width="13.140625" style="12" customWidth="1"/>
    <col min="1778" max="1778" width="53.85546875" style="12" customWidth="1"/>
    <col min="1779" max="1779" width="9" style="12" customWidth="1"/>
    <col min="1780" max="1780" width="8.7109375" style="12" customWidth="1"/>
    <col min="1781" max="1781" width="9.5703125" style="12" customWidth="1"/>
    <col min="1782" max="1782" width="8.7109375" style="12" customWidth="1"/>
    <col min="1783" max="1783" width="9.5703125" style="12" customWidth="1"/>
    <col min="1784" max="1784" width="8.7109375" style="12" customWidth="1"/>
    <col min="1785" max="2032" width="9.140625" style="12"/>
    <col min="2033" max="2033" width="13.140625" style="12" customWidth="1"/>
    <col min="2034" max="2034" width="53.85546875" style="12" customWidth="1"/>
    <col min="2035" max="2035" width="9" style="12" customWidth="1"/>
    <col min="2036" max="2036" width="8.7109375" style="12" customWidth="1"/>
    <col min="2037" max="2037" width="9.5703125" style="12" customWidth="1"/>
    <col min="2038" max="2038" width="8.7109375" style="12" customWidth="1"/>
    <col min="2039" max="2039" width="9.5703125" style="12" customWidth="1"/>
    <col min="2040" max="2040" width="8.7109375" style="12" customWidth="1"/>
    <col min="2041" max="2288" width="9.140625" style="12"/>
    <col min="2289" max="2289" width="13.140625" style="12" customWidth="1"/>
    <col min="2290" max="2290" width="53.85546875" style="12" customWidth="1"/>
    <col min="2291" max="2291" width="9" style="12" customWidth="1"/>
    <col min="2292" max="2292" width="8.7109375" style="12" customWidth="1"/>
    <col min="2293" max="2293" width="9.5703125" style="12" customWidth="1"/>
    <col min="2294" max="2294" width="8.7109375" style="12" customWidth="1"/>
    <col min="2295" max="2295" width="9.5703125" style="12" customWidth="1"/>
    <col min="2296" max="2296" width="8.7109375" style="12" customWidth="1"/>
    <col min="2297" max="2544" width="9.140625" style="12"/>
    <col min="2545" max="2545" width="13.140625" style="12" customWidth="1"/>
    <col min="2546" max="2546" width="53.85546875" style="12" customWidth="1"/>
    <col min="2547" max="2547" width="9" style="12" customWidth="1"/>
    <col min="2548" max="2548" width="8.7109375" style="12" customWidth="1"/>
    <col min="2549" max="2549" width="9.5703125" style="12" customWidth="1"/>
    <col min="2550" max="2550" width="8.7109375" style="12" customWidth="1"/>
    <col min="2551" max="2551" width="9.5703125" style="12" customWidth="1"/>
    <col min="2552" max="2552" width="8.7109375" style="12" customWidth="1"/>
    <col min="2553" max="2800" width="9.140625" style="12"/>
    <col min="2801" max="2801" width="13.140625" style="12" customWidth="1"/>
    <col min="2802" max="2802" width="53.85546875" style="12" customWidth="1"/>
    <col min="2803" max="2803" width="9" style="12" customWidth="1"/>
    <col min="2804" max="2804" width="8.7109375" style="12" customWidth="1"/>
    <col min="2805" max="2805" width="9.5703125" style="12" customWidth="1"/>
    <col min="2806" max="2806" width="8.7109375" style="12" customWidth="1"/>
    <col min="2807" max="2807" width="9.5703125" style="12" customWidth="1"/>
    <col min="2808" max="2808" width="8.7109375" style="12" customWidth="1"/>
    <col min="2809" max="3056" width="9.140625" style="12"/>
    <col min="3057" max="3057" width="13.140625" style="12" customWidth="1"/>
    <col min="3058" max="3058" width="53.85546875" style="12" customWidth="1"/>
    <col min="3059" max="3059" width="9" style="12" customWidth="1"/>
    <col min="3060" max="3060" width="8.7109375" style="12" customWidth="1"/>
    <col min="3061" max="3061" width="9.5703125" style="12" customWidth="1"/>
    <col min="3062" max="3062" width="8.7109375" style="12" customWidth="1"/>
    <col min="3063" max="3063" width="9.5703125" style="12" customWidth="1"/>
    <col min="3064" max="3064" width="8.7109375" style="12" customWidth="1"/>
    <col min="3065" max="3312" width="9.140625" style="12"/>
    <col min="3313" max="3313" width="13.140625" style="12" customWidth="1"/>
    <col min="3314" max="3314" width="53.85546875" style="12" customWidth="1"/>
    <col min="3315" max="3315" width="9" style="12" customWidth="1"/>
    <col min="3316" max="3316" width="8.7109375" style="12" customWidth="1"/>
    <col min="3317" max="3317" width="9.5703125" style="12" customWidth="1"/>
    <col min="3318" max="3318" width="8.7109375" style="12" customWidth="1"/>
    <col min="3319" max="3319" width="9.5703125" style="12" customWidth="1"/>
    <col min="3320" max="3320" width="8.7109375" style="12" customWidth="1"/>
    <col min="3321" max="3568" width="9.140625" style="12"/>
    <col min="3569" max="3569" width="13.140625" style="12" customWidth="1"/>
    <col min="3570" max="3570" width="53.85546875" style="12" customWidth="1"/>
    <col min="3571" max="3571" width="9" style="12" customWidth="1"/>
    <col min="3572" max="3572" width="8.7109375" style="12" customWidth="1"/>
    <col min="3573" max="3573" width="9.5703125" style="12" customWidth="1"/>
    <col min="3574" max="3574" width="8.7109375" style="12" customWidth="1"/>
    <col min="3575" max="3575" width="9.5703125" style="12" customWidth="1"/>
    <col min="3576" max="3576" width="8.7109375" style="12" customWidth="1"/>
    <col min="3577" max="3824" width="9.140625" style="12"/>
    <col min="3825" max="3825" width="13.140625" style="12" customWidth="1"/>
    <col min="3826" max="3826" width="53.85546875" style="12" customWidth="1"/>
    <col min="3827" max="3827" width="9" style="12" customWidth="1"/>
    <col min="3828" max="3828" width="8.7109375" style="12" customWidth="1"/>
    <col min="3829" max="3829" width="9.5703125" style="12" customWidth="1"/>
    <col min="3830" max="3830" width="8.7109375" style="12" customWidth="1"/>
    <col min="3831" max="3831" width="9.5703125" style="12" customWidth="1"/>
    <col min="3832" max="3832" width="8.7109375" style="12" customWidth="1"/>
    <col min="3833" max="4080" width="9.140625" style="12"/>
    <col min="4081" max="4081" width="13.140625" style="12" customWidth="1"/>
    <col min="4082" max="4082" width="53.85546875" style="12" customWidth="1"/>
    <col min="4083" max="4083" width="9" style="12" customWidth="1"/>
    <col min="4084" max="4084" width="8.7109375" style="12" customWidth="1"/>
    <col min="4085" max="4085" width="9.5703125" style="12" customWidth="1"/>
    <col min="4086" max="4086" width="8.7109375" style="12" customWidth="1"/>
    <col min="4087" max="4087" width="9.5703125" style="12" customWidth="1"/>
    <col min="4088" max="4088" width="8.7109375" style="12" customWidth="1"/>
    <col min="4089" max="4336" width="9.140625" style="12"/>
    <col min="4337" max="4337" width="13.140625" style="12" customWidth="1"/>
    <col min="4338" max="4338" width="53.85546875" style="12" customWidth="1"/>
    <col min="4339" max="4339" width="9" style="12" customWidth="1"/>
    <col min="4340" max="4340" width="8.7109375" style="12" customWidth="1"/>
    <col min="4341" max="4341" width="9.5703125" style="12" customWidth="1"/>
    <col min="4342" max="4342" width="8.7109375" style="12" customWidth="1"/>
    <col min="4343" max="4343" width="9.5703125" style="12" customWidth="1"/>
    <col min="4344" max="4344" width="8.7109375" style="12" customWidth="1"/>
    <col min="4345" max="4592" width="9.140625" style="12"/>
    <col min="4593" max="4593" width="13.140625" style="12" customWidth="1"/>
    <col min="4594" max="4594" width="53.85546875" style="12" customWidth="1"/>
    <col min="4595" max="4595" width="9" style="12" customWidth="1"/>
    <col min="4596" max="4596" width="8.7109375" style="12" customWidth="1"/>
    <col min="4597" max="4597" width="9.5703125" style="12" customWidth="1"/>
    <col min="4598" max="4598" width="8.7109375" style="12" customWidth="1"/>
    <col min="4599" max="4599" width="9.5703125" style="12" customWidth="1"/>
    <col min="4600" max="4600" width="8.7109375" style="12" customWidth="1"/>
    <col min="4601" max="4848" width="9.140625" style="12"/>
    <col min="4849" max="4849" width="13.140625" style="12" customWidth="1"/>
    <col min="4850" max="4850" width="53.85546875" style="12" customWidth="1"/>
    <col min="4851" max="4851" width="9" style="12" customWidth="1"/>
    <col min="4852" max="4852" width="8.7109375" style="12" customWidth="1"/>
    <col min="4853" max="4853" width="9.5703125" style="12" customWidth="1"/>
    <col min="4854" max="4854" width="8.7109375" style="12" customWidth="1"/>
    <col min="4855" max="4855" width="9.5703125" style="12" customWidth="1"/>
    <col min="4856" max="4856" width="8.7109375" style="12" customWidth="1"/>
    <col min="4857" max="5104" width="9.140625" style="12"/>
    <col min="5105" max="5105" width="13.140625" style="12" customWidth="1"/>
    <col min="5106" max="5106" width="53.85546875" style="12" customWidth="1"/>
    <col min="5107" max="5107" width="9" style="12" customWidth="1"/>
    <col min="5108" max="5108" width="8.7109375" style="12" customWidth="1"/>
    <col min="5109" max="5109" width="9.5703125" style="12" customWidth="1"/>
    <col min="5110" max="5110" width="8.7109375" style="12" customWidth="1"/>
    <col min="5111" max="5111" width="9.5703125" style="12" customWidth="1"/>
    <col min="5112" max="5112" width="8.7109375" style="12" customWidth="1"/>
    <col min="5113" max="5360" width="9.140625" style="12"/>
    <col min="5361" max="5361" width="13.140625" style="12" customWidth="1"/>
    <col min="5362" max="5362" width="53.85546875" style="12" customWidth="1"/>
    <col min="5363" max="5363" width="9" style="12" customWidth="1"/>
    <col min="5364" max="5364" width="8.7109375" style="12" customWidth="1"/>
    <col min="5365" max="5365" width="9.5703125" style="12" customWidth="1"/>
    <col min="5366" max="5366" width="8.7109375" style="12" customWidth="1"/>
    <col min="5367" max="5367" width="9.5703125" style="12" customWidth="1"/>
    <col min="5368" max="5368" width="8.7109375" style="12" customWidth="1"/>
    <col min="5369" max="5616" width="9.140625" style="12"/>
    <col min="5617" max="5617" width="13.140625" style="12" customWidth="1"/>
    <col min="5618" max="5618" width="53.85546875" style="12" customWidth="1"/>
    <col min="5619" max="5619" width="9" style="12" customWidth="1"/>
    <col min="5620" max="5620" width="8.7109375" style="12" customWidth="1"/>
    <col min="5621" max="5621" width="9.5703125" style="12" customWidth="1"/>
    <col min="5622" max="5622" width="8.7109375" style="12" customWidth="1"/>
    <col min="5623" max="5623" width="9.5703125" style="12" customWidth="1"/>
    <col min="5624" max="5624" width="8.7109375" style="12" customWidth="1"/>
    <col min="5625" max="5872" width="9.140625" style="12"/>
    <col min="5873" max="5873" width="13.140625" style="12" customWidth="1"/>
    <col min="5874" max="5874" width="53.85546875" style="12" customWidth="1"/>
    <col min="5875" max="5875" width="9" style="12" customWidth="1"/>
    <col min="5876" max="5876" width="8.7109375" style="12" customWidth="1"/>
    <col min="5877" max="5877" width="9.5703125" style="12" customWidth="1"/>
    <col min="5878" max="5878" width="8.7109375" style="12" customWidth="1"/>
    <col min="5879" max="5879" width="9.5703125" style="12" customWidth="1"/>
    <col min="5880" max="5880" width="8.7109375" style="12" customWidth="1"/>
    <col min="5881" max="6128" width="9.140625" style="12"/>
    <col min="6129" max="6129" width="13.140625" style="12" customWidth="1"/>
    <col min="6130" max="6130" width="53.85546875" style="12" customWidth="1"/>
    <col min="6131" max="6131" width="9" style="12" customWidth="1"/>
    <col min="6132" max="6132" width="8.7109375" style="12" customWidth="1"/>
    <col min="6133" max="6133" width="9.5703125" style="12" customWidth="1"/>
    <col min="6134" max="6134" width="8.7109375" style="12" customWidth="1"/>
    <col min="6135" max="6135" width="9.5703125" style="12" customWidth="1"/>
    <col min="6136" max="6136" width="8.7109375" style="12" customWidth="1"/>
    <col min="6137" max="6384" width="9.140625" style="12"/>
    <col min="6385" max="6385" width="13.140625" style="12" customWidth="1"/>
    <col min="6386" max="6386" width="53.85546875" style="12" customWidth="1"/>
    <col min="6387" max="6387" width="9" style="12" customWidth="1"/>
    <col min="6388" max="6388" width="8.7109375" style="12" customWidth="1"/>
    <col min="6389" max="6389" width="9.5703125" style="12" customWidth="1"/>
    <col min="6390" max="6390" width="8.7109375" style="12" customWidth="1"/>
    <col min="6391" max="6391" width="9.5703125" style="12" customWidth="1"/>
    <col min="6392" max="6392" width="8.7109375" style="12" customWidth="1"/>
    <col min="6393" max="6640" width="9.140625" style="12"/>
    <col min="6641" max="6641" width="13.140625" style="12" customWidth="1"/>
    <col min="6642" max="6642" width="53.85546875" style="12" customWidth="1"/>
    <col min="6643" max="6643" width="9" style="12" customWidth="1"/>
    <col min="6644" max="6644" width="8.7109375" style="12" customWidth="1"/>
    <col min="6645" max="6645" width="9.5703125" style="12" customWidth="1"/>
    <col min="6646" max="6646" width="8.7109375" style="12" customWidth="1"/>
    <col min="6647" max="6647" width="9.5703125" style="12" customWidth="1"/>
    <col min="6648" max="6648" width="8.7109375" style="12" customWidth="1"/>
    <col min="6649" max="6896" width="9.140625" style="12"/>
    <col min="6897" max="6897" width="13.140625" style="12" customWidth="1"/>
    <col min="6898" max="6898" width="53.85546875" style="12" customWidth="1"/>
    <col min="6899" max="6899" width="9" style="12" customWidth="1"/>
    <col min="6900" max="6900" width="8.7109375" style="12" customWidth="1"/>
    <col min="6901" max="6901" width="9.5703125" style="12" customWidth="1"/>
    <col min="6902" max="6902" width="8.7109375" style="12" customWidth="1"/>
    <col min="6903" max="6903" width="9.5703125" style="12" customWidth="1"/>
    <col min="6904" max="6904" width="8.7109375" style="12" customWidth="1"/>
    <col min="6905" max="7152" width="9.140625" style="12"/>
    <col min="7153" max="7153" width="13.140625" style="12" customWidth="1"/>
    <col min="7154" max="7154" width="53.85546875" style="12" customWidth="1"/>
    <col min="7155" max="7155" width="9" style="12" customWidth="1"/>
    <col min="7156" max="7156" width="8.7109375" style="12" customWidth="1"/>
    <col min="7157" max="7157" width="9.5703125" style="12" customWidth="1"/>
    <col min="7158" max="7158" width="8.7109375" style="12" customWidth="1"/>
    <col min="7159" max="7159" width="9.5703125" style="12" customWidth="1"/>
    <col min="7160" max="7160" width="8.7109375" style="12" customWidth="1"/>
    <col min="7161" max="7408" width="9.140625" style="12"/>
    <col min="7409" max="7409" width="13.140625" style="12" customWidth="1"/>
    <col min="7410" max="7410" width="53.85546875" style="12" customWidth="1"/>
    <col min="7411" max="7411" width="9" style="12" customWidth="1"/>
    <col min="7412" max="7412" width="8.7109375" style="12" customWidth="1"/>
    <col min="7413" max="7413" width="9.5703125" style="12" customWidth="1"/>
    <col min="7414" max="7414" width="8.7109375" style="12" customWidth="1"/>
    <col min="7415" max="7415" width="9.5703125" style="12" customWidth="1"/>
    <col min="7416" max="7416" width="8.7109375" style="12" customWidth="1"/>
    <col min="7417" max="7664" width="9.140625" style="12"/>
    <col min="7665" max="7665" width="13.140625" style="12" customWidth="1"/>
    <col min="7666" max="7666" width="53.85546875" style="12" customWidth="1"/>
    <col min="7667" max="7667" width="9" style="12" customWidth="1"/>
    <col min="7668" max="7668" width="8.7109375" style="12" customWidth="1"/>
    <col min="7669" max="7669" width="9.5703125" style="12" customWidth="1"/>
    <col min="7670" max="7670" width="8.7109375" style="12" customWidth="1"/>
    <col min="7671" max="7671" width="9.5703125" style="12" customWidth="1"/>
    <col min="7672" max="7672" width="8.7109375" style="12" customWidth="1"/>
    <col min="7673" max="7920" width="9.140625" style="12"/>
    <col min="7921" max="7921" width="13.140625" style="12" customWidth="1"/>
    <col min="7922" max="7922" width="53.85546875" style="12" customWidth="1"/>
    <col min="7923" max="7923" width="9" style="12" customWidth="1"/>
    <col min="7924" max="7924" width="8.7109375" style="12" customWidth="1"/>
    <col min="7925" max="7925" width="9.5703125" style="12" customWidth="1"/>
    <col min="7926" max="7926" width="8.7109375" style="12" customWidth="1"/>
    <col min="7927" max="7927" width="9.5703125" style="12" customWidth="1"/>
    <col min="7928" max="7928" width="8.7109375" style="12" customWidth="1"/>
    <col min="7929" max="8176" width="9.140625" style="12"/>
    <col min="8177" max="8177" width="13.140625" style="12" customWidth="1"/>
    <col min="8178" max="8178" width="53.85546875" style="12" customWidth="1"/>
    <col min="8179" max="8179" width="9" style="12" customWidth="1"/>
    <col min="8180" max="8180" width="8.7109375" style="12" customWidth="1"/>
    <col min="8181" max="8181" width="9.5703125" style="12" customWidth="1"/>
    <col min="8182" max="8182" width="8.7109375" style="12" customWidth="1"/>
    <col min="8183" max="8183" width="9.5703125" style="12" customWidth="1"/>
    <col min="8184" max="8184" width="8.7109375" style="12" customWidth="1"/>
    <col min="8185" max="8432" width="9.140625" style="12"/>
    <col min="8433" max="8433" width="13.140625" style="12" customWidth="1"/>
    <col min="8434" max="8434" width="53.85546875" style="12" customWidth="1"/>
    <col min="8435" max="8435" width="9" style="12" customWidth="1"/>
    <col min="8436" max="8436" width="8.7109375" style="12" customWidth="1"/>
    <col min="8437" max="8437" width="9.5703125" style="12" customWidth="1"/>
    <col min="8438" max="8438" width="8.7109375" style="12" customWidth="1"/>
    <col min="8439" max="8439" width="9.5703125" style="12" customWidth="1"/>
    <col min="8440" max="8440" width="8.7109375" style="12" customWidth="1"/>
    <col min="8441" max="8688" width="9.140625" style="12"/>
    <col min="8689" max="8689" width="13.140625" style="12" customWidth="1"/>
    <col min="8690" max="8690" width="53.85546875" style="12" customWidth="1"/>
    <col min="8691" max="8691" width="9" style="12" customWidth="1"/>
    <col min="8692" max="8692" width="8.7109375" style="12" customWidth="1"/>
    <col min="8693" max="8693" width="9.5703125" style="12" customWidth="1"/>
    <col min="8694" max="8694" width="8.7109375" style="12" customWidth="1"/>
    <col min="8695" max="8695" width="9.5703125" style="12" customWidth="1"/>
    <col min="8696" max="8696" width="8.7109375" style="12" customWidth="1"/>
    <col min="8697" max="8944" width="9.140625" style="12"/>
    <col min="8945" max="8945" width="13.140625" style="12" customWidth="1"/>
    <col min="8946" max="8946" width="53.85546875" style="12" customWidth="1"/>
    <col min="8947" max="8947" width="9" style="12" customWidth="1"/>
    <col min="8948" max="8948" width="8.7109375" style="12" customWidth="1"/>
    <col min="8949" max="8949" width="9.5703125" style="12" customWidth="1"/>
    <col min="8950" max="8950" width="8.7109375" style="12" customWidth="1"/>
    <col min="8951" max="8951" width="9.5703125" style="12" customWidth="1"/>
    <col min="8952" max="8952" width="8.7109375" style="12" customWidth="1"/>
    <col min="8953" max="9200" width="9.140625" style="12"/>
    <col min="9201" max="9201" width="13.140625" style="12" customWidth="1"/>
    <col min="9202" max="9202" width="53.85546875" style="12" customWidth="1"/>
    <col min="9203" max="9203" width="9" style="12" customWidth="1"/>
    <col min="9204" max="9204" width="8.7109375" style="12" customWidth="1"/>
    <col min="9205" max="9205" width="9.5703125" style="12" customWidth="1"/>
    <col min="9206" max="9206" width="8.7109375" style="12" customWidth="1"/>
    <col min="9207" max="9207" width="9.5703125" style="12" customWidth="1"/>
    <col min="9208" max="9208" width="8.7109375" style="12" customWidth="1"/>
    <col min="9209" max="9456" width="9.140625" style="12"/>
    <col min="9457" max="9457" width="13.140625" style="12" customWidth="1"/>
    <col min="9458" max="9458" width="53.85546875" style="12" customWidth="1"/>
    <col min="9459" max="9459" width="9" style="12" customWidth="1"/>
    <col min="9460" max="9460" width="8.7109375" style="12" customWidth="1"/>
    <col min="9461" max="9461" width="9.5703125" style="12" customWidth="1"/>
    <col min="9462" max="9462" width="8.7109375" style="12" customWidth="1"/>
    <col min="9463" max="9463" width="9.5703125" style="12" customWidth="1"/>
    <col min="9464" max="9464" width="8.7109375" style="12" customWidth="1"/>
    <col min="9465" max="9712" width="9.140625" style="12"/>
    <col min="9713" max="9713" width="13.140625" style="12" customWidth="1"/>
    <col min="9714" max="9714" width="53.85546875" style="12" customWidth="1"/>
    <col min="9715" max="9715" width="9" style="12" customWidth="1"/>
    <col min="9716" max="9716" width="8.7109375" style="12" customWidth="1"/>
    <col min="9717" max="9717" width="9.5703125" style="12" customWidth="1"/>
    <col min="9718" max="9718" width="8.7109375" style="12" customWidth="1"/>
    <col min="9719" max="9719" width="9.5703125" style="12" customWidth="1"/>
    <col min="9720" max="9720" width="8.7109375" style="12" customWidth="1"/>
    <col min="9721" max="9968" width="9.140625" style="12"/>
    <col min="9969" max="9969" width="13.140625" style="12" customWidth="1"/>
    <col min="9970" max="9970" width="53.85546875" style="12" customWidth="1"/>
    <col min="9971" max="9971" width="9" style="12" customWidth="1"/>
    <col min="9972" max="9972" width="8.7109375" style="12" customWidth="1"/>
    <col min="9973" max="9973" width="9.5703125" style="12" customWidth="1"/>
    <col min="9974" max="9974" width="8.7109375" style="12" customWidth="1"/>
    <col min="9975" max="9975" width="9.5703125" style="12" customWidth="1"/>
    <col min="9976" max="9976" width="8.7109375" style="12" customWidth="1"/>
    <col min="9977" max="10224" width="9.140625" style="12"/>
    <col min="10225" max="10225" width="13.140625" style="12" customWidth="1"/>
    <col min="10226" max="10226" width="53.85546875" style="12" customWidth="1"/>
    <col min="10227" max="10227" width="9" style="12" customWidth="1"/>
    <col min="10228" max="10228" width="8.7109375" style="12" customWidth="1"/>
    <col min="10229" max="10229" width="9.5703125" style="12" customWidth="1"/>
    <col min="10230" max="10230" width="8.7109375" style="12" customWidth="1"/>
    <col min="10231" max="10231" width="9.5703125" style="12" customWidth="1"/>
    <col min="10232" max="10232" width="8.7109375" style="12" customWidth="1"/>
    <col min="10233" max="10480" width="9.140625" style="12"/>
    <col min="10481" max="10481" width="13.140625" style="12" customWidth="1"/>
    <col min="10482" max="10482" width="53.85546875" style="12" customWidth="1"/>
    <col min="10483" max="10483" width="9" style="12" customWidth="1"/>
    <col min="10484" max="10484" width="8.7109375" style="12" customWidth="1"/>
    <col min="10485" max="10485" width="9.5703125" style="12" customWidth="1"/>
    <col min="10486" max="10486" width="8.7109375" style="12" customWidth="1"/>
    <col min="10487" max="10487" width="9.5703125" style="12" customWidth="1"/>
    <col min="10488" max="10488" width="8.7109375" style="12" customWidth="1"/>
    <col min="10489" max="10736" width="9.140625" style="12"/>
    <col min="10737" max="10737" width="13.140625" style="12" customWidth="1"/>
    <col min="10738" max="10738" width="53.85546875" style="12" customWidth="1"/>
    <col min="10739" max="10739" width="9" style="12" customWidth="1"/>
    <col min="10740" max="10740" width="8.7109375" style="12" customWidth="1"/>
    <col min="10741" max="10741" width="9.5703125" style="12" customWidth="1"/>
    <col min="10742" max="10742" width="8.7109375" style="12" customWidth="1"/>
    <col min="10743" max="10743" width="9.5703125" style="12" customWidth="1"/>
    <col min="10744" max="10744" width="8.7109375" style="12" customWidth="1"/>
    <col min="10745" max="10992" width="9.140625" style="12"/>
    <col min="10993" max="10993" width="13.140625" style="12" customWidth="1"/>
    <col min="10994" max="10994" width="53.85546875" style="12" customWidth="1"/>
    <col min="10995" max="10995" width="9" style="12" customWidth="1"/>
    <col min="10996" max="10996" width="8.7109375" style="12" customWidth="1"/>
    <col min="10997" max="10997" width="9.5703125" style="12" customWidth="1"/>
    <col min="10998" max="10998" width="8.7109375" style="12" customWidth="1"/>
    <col min="10999" max="10999" width="9.5703125" style="12" customWidth="1"/>
    <col min="11000" max="11000" width="8.7109375" style="12" customWidth="1"/>
    <col min="11001" max="11248" width="9.140625" style="12"/>
    <col min="11249" max="11249" width="13.140625" style="12" customWidth="1"/>
    <col min="11250" max="11250" width="53.85546875" style="12" customWidth="1"/>
    <col min="11251" max="11251" width="9" style="12" customWidth="1"/>
    <col min="11252" max="11252" width="8.7109375" style="12" customWidth="1"/>
    <col min="11253" max="11253" width="9.5703125" style="12" customWidth="1"/>
    <col min="11254" max="11254" width="8.7109375" style="12" customWidth="1"/>
    <col min="11255" max="11255" width="9.5703125" style="12" customWidth="1"/>
    <col min="11256" max="11256" width="8.7109375" style="12" customWidth="1"/>
    <col min="11257" max="11504" width="9.140625" style="12"/>
    <col min="11505" max="11505" width="13.140625" style="12" customWidth="1"/>
    <col min="11506" max="11506" width="53.85546875" style="12" customWidth="1"/>
    <col min="11507" max="11507" width="9" style="12" customWidth="1"/>
    <col min="11508" max="11508" width="8.7109375" style="12" customWidth="1"/>
    <col min="11509" max="11509" width="9.5703125" style="12" customWidth="1"/>
    <col min="11510" max="11510" width="8.7109375" style="12" customWidth="1"/>
    <col min="11511" max="11511" width="9.5703125" style="12" customWidth="1"/>
    <col min="11512" max="11512" width="8.7109375" style="12" customWidth="1"/>
    <col min="11513" max="11760" width="9.140625" style="12"/>
    <col min="11761" max="11761" width="13.140625" style="12" customWidth="1"/>
    <col min="11762" max="11762" width="53.85546875" style="12" customWidth="1"/>
    <col min="11763" max="11763" width="9" style="12" customWidth="1"/>
    <col min="11764" max="11764" width="8.7109375" style="12" customWidth="1"/>
    <col min="11765" max="11765" width="9.5703125" style="12" customWidth="1"/>
    <col min="11766" max="11766" width="8.7109375" style="12" customWidth="1"/>
    <col min="11767" max="11767" width="9.5703125" style="12" customWidth="1"/>
    <col min="11768" max="11768" width="8.7109375" style="12" customWidth="1"/>
    <col min="11769" max="12016" width="9.140625" style="12"/>
    <col min="12017" max="12017" width="13.140625" style="12" customWidth="1"/>
    <col min="12018" max="12018" width="53.85546875" style="12" customWidth="1"/>
    <col min="12019" max="12019" width="9" style="12" customWidth="1"/>
    <col min="12020" max="12020" width="8.7109375" style="12" customWidth="1"/>
    <col min="12021" max="12021" width="9.5703125" style="12" customWidth="1"/>
    <col min="12022" max="12022" width="8.7109375" style="12" customWidth="1"/>
    <col min="12023" max="12023" width="9.5703125" style="12" customWidth="1"/>
    <col min="12024" max="12024" width="8.7109375" style="12" customWidth="1"/>
    <col min="12025" max="12272" width="9.140625" style="12"/>
    <col min="12273" max="12273" width="13.140625" style="12" customWidth="1"/>
    <col min="12274" max="12274" width="53.85546875" style="12" customWidth="1"/>
    <col min="12275" max="12275" width="9" style="12" customWidth="1"/>
    <col min="12276" max="12276" width="8.7109375" style="12" customWidth="1"/>
    <col min="12277" max="12277" width="9.5703125" style="12" customWidth="1"/>
    <col min="12278" max="12278" width="8.7109375" style="12" customWidth="1"/>
    <col min="12279" max="12279" width="9.5703125" style="12" customWidth="1"/>
    <col min="12280" max="12280" width="8.7109375" style="12" customWidth="1"/>
    <col min="12281" max="12528" width="9.140625" style="12"/>
    <col min="12529" max="12529" width="13.140625" style="12" customWidth="1"/>
    <col min="12530" max="12530" width="53.85546875" style="12" customWidth="1"/>
    <col min="12531" max="12531" width="9" style="12" customWidth="1"/>
    <col min="12532" max="12532" width="8.7109375" style="12" customWidth="1"/>
    <col min="12533" max="12533" width="9.5703125" style="12" customWidth="1"/>
    <col min="12534" max="12534" width="8.7109375" style="12" customWidth="1"/>
    <col min="12535" max="12535" width="9.5703125" style="12" customWidth="1"/>
    <col min="12536" max="12536" width="8.7109375" style="12" customWidth="1"/>
    <col min="12537" max="12784" width="9.140625" style="12"/>
    <col min="12785" max="12785" width="13.140625" style="12" customWidth="1"/>
    <col min="12786" max="12786" width="53.85546875" style="12" customWidth="1"/>
    <col min="12787" max="12787" width="9" style="12" customWidth="1"/>
    <col min="12788" max="12788" width="8.7109375" style="12" customWidth="1"/>
    <col min="12789" max="12789" width="9.5703125" style="12" customWidth="1"/>
    <col min="12790" max="12790" width="8.7109375" style="12" customWidth="1"/>
    <col min="12791" max="12791" width="9.5703125" style="12" customWidth="1"/>
    <col min="12792" max="12792" width="8.7109375" style="12" customWidth="1"/>
    <col min="12793" max="13040" width="9.140625" style="12"/>
    <col min="13041" max="13041" width="13.140625" style="12" customWidth="1"/>
    <col min="13042" max="13042" width="53.85546875" style="12" customWidth="1"/>
    <col min="13043" max="13043" width="9" style="12" customWidth="1"/>
    <col min="13044" max="13044" width="8.7109375" style="12" customWidth="1"/>
    <col min="13045" max="13045" width="9.5703125" style="12" customWidth="1"/>
    <col min="13046" max="13046" width="8.7109375" style="12" customWidth="1"/>
    <col min="13047" max="13047" width="9.5703125" style="12" customWidth="1"/>
    <col min="13048" max="13048" width="8.7109375" style="12" customWidth="1"/>
    <col min="13049" max="13296" width="9.140625" style="12"/>
    <col min="13297" max="13297" width="13.140625" style="12" customWidth="1"/>
    <col min="13298" max="13298" width="53.85546875" style="12" customWidth="1"/>
    <col min="13299" max="13299" width="9" style="12" customWidth="1"/>
    <col min="13300" max="13300" width="8.7109375" style="12" customWidth="1"/>
    <col min="13301" max="13301" width="9.5703125" style="12" customWidth="1"/>
    <col min="13302" max="13302" width="8.7109375" style="12" customWidth="1"/>
    <col min="13303" max="13303" width="9.5703125" style="12" customWidth="1"/>
    <col min="13304" max="13304" width="8.7109375" style="12" customWidth="1"/>
    <col min="13305" max="13552" width="9.140625" style="12"/>
    <col min="13553" max="13553" width="13.140625" style="12" customWidth="1"/>
    <col min="13554" max="13554" width="53.85546875" style="12" customWidth="1"/>
    <col min="13555" max="13555" width="9" style="12" customWidth="1"/>
    <col min="13556" max="13556" width="8.7109375" style="12" customWidth="1"/>
    <col min="13557" max="13557" width="9.5703125" style="12" customWidth="1"/>
    <col min="13558" max="13558" width="8.7109375" style="12" customWidth="1"/>
    <col min="13559" max="13559" width="9.5703125" style="12" customWidth="1"/>
    <col min="13560" max="13560" width="8.7109375" style="12" customWidth="1"/>
    <col min="13561" max="13808" width="9.140625" style="12"/>
    <col min="13809" max="13809" width="13.140625" style="12" customWidth="1"/>
    <col min="13810" max="13810" width="53.85546875" style="12" customWidth="1"/>
    <col min="13811" max="13811" width="9" style="12" customWidth="1"/>
    <col min="13812" max="13812" width="8.7109375" style="12" customWidth="1"/>
    <col min="13813" max="13813" width="9.5703125" style="12" customWidth="1"/>
    <col min="13814" max="13814" width="8.7109375" style="12" customWidth="1"/>
    <col min="13815" max="13815" width="9.5703125" style="12" customWidth="1"/>
    <col min="13816" max="13816" width="8.7109375" style="12" customWidth="1"/>
    <col min="13817" max="14064" width="9.140625" style="12"/>
    <col min="14065" max="14065" width="13.140625" style="12" customWidth="1"/>
    <col min="14066" max="14066" width="53.85546875" style="12" customWidth="1"/>
    <col min="14067" max="14067" width="9" style="12" customWidth="1"/>
    <col min="14068" max="14068" width="8.7109375" style="12" customWidth="1"/>
    <col min="14069" max="14069" width="9.5703125" style="12" customWidth="1"/>
    <col min="14070" max="14070" width="8.7109375" style="12" customWidth="1"/>
    <col min="14071" max="14071" width="9.5703125" style="12" customWidth="1"/>
    <col min="14072" max="14072" width="8.7109375" style="12" customWidth="1"/>
    <col min="14073" max="14320" width="9.140625" style="12"/>
    <col min="14321" max="14321" width="13.140625" style="12" customWidth="1"/>
    <col min="14322" max="14322" width="53.85546875" style="12" customWidth="1"/>
    <col min="14323" max="14323" width="9" style="12" customWidth="1"/>
    <col min="14324" max="14324" width="8.7109375" style="12" customWidth="1"/>
    <col min="14325" max="14325" width="9.5703125" style="12" customWidth="1"/>
    <col min="14326" max="14326" width="8.7109375" style="12" customWidth="1"/>
    <col min="14327" max="14327" width="9.5703125" style="12" customWidth="1"/>
    <col min="14328" max="14328" width="8.7109375" style="12" customWidth="1"/>
    <col min="14329" max="14576" width="9.140625" style="12"/>
    <col min="14577" max="14577" width="13.140625" style="12" customWidth="1"/>
    <col min="14578" max="14578" width="53.85546875" style="12" customWidth="1"/>
    <col min="14579" max="14579" width="9" style="12" customWidth="1"/>
    <col min="14580" max="14580" width="8.7109375" style="12" customWidth="1"/>
    <col min="14581" max="14581" width="9.5703125" style="12" customWidth="1"/>
    <col min="14582" max="14582" width="8.7109375" style="12" customWidth="1"/>
    <col min="14583" max="14583" width="9.5703125" style="12" customWidth="1"/>
    <col min="14584" max="14584" width="8.7109375" style="12" customWidth="1"/>
    <col min="14585" max="14832" width="9.140625" style="12"/>
    <col min="14833" max="14833" width="13.140625" style="12" customWidth="1"/>
    <col min="14834" max="14834" width="53.85546875" style="12" customWidth="1"/>
    <col min="14835" max="14835" width="9" style="12" customWidth="1"/>
    <col min="14836" max="14836" width="8.7109375" style="12" customWidth="1"/>
    <col min="14837" max="14837" width="9.5703125" style="12" customWidth="1"/>
    <col min="14838" max="14838" width="8.7109375" style="12" customWidth="1"/>
    <col min="14839" max="14839" width="9.5703125" style="12" customWidth="1"/>
    <col min="14840" max="14840" width="8.7109375" style="12" customWidth="1"/>
    <col min="14841" max="15088" width="9.140625" style="12"/>
    <col min="15089" max="15089" width="13.140625" style="12" customWidth="1"/>
    <col min="15090" max="15090" width="53.85546875" style="12" customWidth="1"/>
    <col min="15091" max="15091" width="9" style="12" customWidth="1"/>
    <col min="15092" max="15092" width="8.7109375" style="12" customWidth="1"/>
    <col min="15093" max="15093" width="9.5703125" style="12" customWidth="1"/>
    <col min="15094" max="15094" width="8.7109375" style="12" customWidth="1"/>
    <col min="15095" max="15095" width="9.5703125" style="12" customWidth="1"/>
    <col min="15096" max="15096" width="8.7109375" style="12" customWidth="1"/>
    <col min="15097" max="15344" width="9.140625" style="12"/>
    <col min="15345" max="15345" width="13.140625" style="12" customWidth="1"/>
    <col min="15346" max="15346" width="53.85546875" style="12" customWidth="1"/>
    <col min="15347" max="15347" width="9" style="12" customWidth="1"/>
    <col min="15348" max="15348" width="8.7109375" style="12" customWidth="1"/>
    <col min="15349" max="15349" width="9.5703125" style="12" customWidth="1"/>
    <col min="15350" max="15350" width="8.7109375" style="12" customWidth="1"/>
    <col min="15351" max="15351" width="9.5703125" style="12" customWidth="1"/>
    <col min="15352" max="15352" width="8.7109375" style="12" customWidth="1"/>
    <col min="15353" max="15600" width="9.140625" style="12"/>
    <col min="15601" max="15601" width="13.140625" style="12" customWidth="1"/>
    <col min="15602" max="15602" width="53.85546875" style="12" customWidth="1"/>
    <col min="15603" max="15603" width="9" style="12" customWidth="1"/>
    <col min="15604" max="15604" width="8.7109375" style="12" customWidth="1"/>
    <col min="15605" max="15605" width="9.5703125" style="12" customWidth="1"/>
    <col min="15606" max="15606" width="8.7109375" style="12" customWidth="1"/>
    <col min="15607" max="15607" width="9.5703125" style="12" customWidth="1"/>
    <col min="15608" max="15608" width="8.7109375" style="12" customWidth="1"/>
    <col min="15609" max="15856" width="9.140625" style="12"/>
    <col min="15857" max="15857" width="13.140625" style="12" customWidth="1"/>
    <col min="15858" max="15858" width="53.85546875" style="12" customWidth="1"/>
    <col min="15859" max="15859" width="9" style="12" customWidth="1"/>
    <col min="15860" max="15860" width="8.7109375" style="12" customWidth="1"/>
    <col min="15861" max="15861" width="9.5703125" style="12" customWidth="1"/>
    <col min="15862" max="15862" width="8.7109375" style="12" customWidth="1"/>
    <col min="15863" max="15863" width="9.5703125" style="12" customWidth="1"/>
    <col min="15864" max="15864" width="8.7109375" style="12" customWidth="1"/>
    <col min="15865" max="16112" width="9.140625" style="12"/>
    <col min="16113" max="16113" width="13.140625" style="12" customWidth="1"/>
    <col min="16114" max="16114" width="53.85546875" style="12" customWidth="1"/>
    <col min="16115" max="16115" width="9" style="12" customWidth="1"/>
    <col min="16116" max="16116" width="8.7109375" style="12" customWidth="1"/>
    <col min="16117" max="16117" width="9.5703125" style="12" customWidth="1"/>
    <col min="16118" max="16118" width="8.7109375" style="12" customWidth="1"/>
    <col min="16119" max="16119" width="9.5703125" style="12" customWidth="1"/>
    <col min="16120" max="16120" width="8.7109375" style="12" customWidth="1"/>
    <col min="16121" max="16384" width="9.140625" style="12"/>
  </cols>
  <sheetData>
    <row r="1" spans="1:13" ht="12" customHeight="1">
      <c r="A1" s="1810"/>
      <c r="B1" s="1811" t="s">
        <v>0</v>
      </c>
      <c r="C1" s="1812"/>
      <c r="D1" s="1813"/>
      <c r="E1" s="1813"/>
      <c r="F1" s="1813"/>
      <c r="G1" s="1814"/>
    </row>
    <row r="2" spans="1:13" ht="12" customHeight="1">
      <c r="A2" s="1810"/>
      <c r="B2" s="1811" t="s">
        <v>1</v>
      </c>
      <c r="C2" s="1812">
        <v>7044445</v>
      </c>
      <c r="D2" s="1813"/>
      <c r="E2" s="1813"/>
      <c r="F2" s="1813"/>
      <c r="G2" s="1814"/>
    </row>
    <row r="3" spans="1:13" ht="12" customHeight="1">
      <c r="A3" s="1810"/>
      <c r="B3" s="1811" t="s">
        <v>2</v>
      </c>
      <c r="C3" s="1813" t="s">
        <v>7727</v>
      </c>
      <c r="E3" s="1813"/>
      <c r="F3" s="1813"/>
      <c r="G3" s="1814"/>
    </row>
    <row r="4" spans="1:13" ht="12" customHeight="1">
      <c r="A4" s="1810"/>
      <c r="B4" s="1811" t="s">
        <v>7237</v>
      </c>
      <c r="C4" s="1815" t="s">
        <v>1555</v>
      </c>
      <c r="D4" s="1816"/>
      <c r="E4" s="1816"/>
      <c r="F4" s="1816"/>
      <c r="G4" s="1817"/>
    </row>
    <row r="5" spans="1:13" ht="12" customHeight="1">
      <c r="G5" s="77" t="s">
        <v>1556</v>
      </c>
    </row>
    <row r="6" spans="1:13" ht="12" customHeight="1">
      <c r="A6" s="2009" t="s">
        <v>1508</v>
      </c>
      <c r="B6" s="2009" t="s">
        <v>1509</v>
      </c>
      <c r="C6" s="2011" t="s">
        <v>1510</v>
      </c>
      <c r="D6" s="2012"/>
      <c r="E6" s="2011" t="s">
        <v>1511</v>
      </c>
      <c r="F6" s="2012"/>
      <c r="G6" s="2005" t="s">
        <v>1476</v>
      </c>
      <c r="H6" s="2005"/>
    </row>
    <row r="7" spans="1:13" ht="27.75" customHeight="1" thickBot="1">
      <c r="A7" s="2010"/>
      <c r="B7" s="2010"/>
      <c r="C7" s="38" t="s">
        <v>7246</v>
      </c>
      <c r="D7" s="125" t="s">
        <v>1432</v>
      </c>
      <c r="E7" s="38" t="s">
        <v>7246</v>
      </c>
      <c r="F7" s="125" t="s">
        <v>1432</v>
      </c>
      <c r="G7" s="38" t="s">
        <v>7246</v>
      </c>
      <c r="H7" s="125" t="s">
        <v>1432</v>
      </c>
    </row>
    <row r="8" spans="1:13" ht="12" customHeight="1" thickTop="1">
      <c r="A8" s="1818">
        <v>420</v>
      </c>
      <c r="B8" s="1819" t="s">
        <v>1436</v>
      </c>
      <c r="C8" s="140">
        <v>10553</v>
      </c>
      <c r="D8" s="141">
        <v>33315</v>
      </c>
      <c r="E8" s="132">
        <v>0</v>
      </c>
      <c r="F8" s="133"/>
      <c r="G8" s="1820">
        <v>10553</v>
      </c>
      <c r="H8" s="142">
        <v>33315</v>
      </c>
    </row>
    <row r="9" spans="1:13" ht="12" customHeight="1">
      <c r="A9" s="1821" t="s">
        <v>1512</v>
      </c>
      <c r="B9" s="1822" t="s">
        <v>1513</v>
      </c>
      <c r="C9" s="1823">
        <v>4915</v>
      </c>
      <c r="D9" s="1824">
        <v>17271</v>
      </c>
      <c r="E9" s="1825"/>
      <c r="F9" s="963"/>
      <c r="G9" s="1826">
        <v>4915</v>
      </c>
      <c r="H9" s="1827">
        <v>17271</v>
      </c>
    </row>
    <row r="10" spans="1:13" ht="12" customHeight="1">
      <c r="A10" s="1821" t="s">
        <v>1514</v>
      </c>
      <c r="B10" s="1822" t="s">
        <v>1515</v>
      </c>
      <c r="C10" s="1823">
        <v>3964</v>
      </c>
      <c r="D10" s="1824">
        <v>11467</v>
      </c>
      <c r="E10" s="1825"/>
      <c r="F10" s="963"/>
      <c r="G10" s="1826">
        <v>3964</v>
      </c>
      <c r="H10" s="1827">
        <v>11467</v>
      </c>
    </row>
    <row r="11" spans="1:13" ht="12" customHeight="1">
      <c r="A11" s="1828" t="s">
        <v>1516</v>
      </c>
      <c r="B11" s="1822" t="s">
        <v>1517</v>
      </c>
      <c r="C11" s="1823">
        <v>82</v>
      </c>
      <c r="D11" s="1824">
        <v>257</v>
      </c>
      <c r="E11" s="1825"/>
      <c r="F11" s="963"/>
      <c r="G11" s="1826">
        <v>82</v>
      </c>
      <c r="H11" s="1827">
        <v>257</v>
      </c>
    </row>
    <row r="12" spans="1:13" ht="12" customHeight="1">
      <c r="A12" s="1828" t="s">
        <v>1518</v>
      </c>
      <c r="B12" s="1822" t="s">
        <v>1519</v>
      </c>
      <c r="C12" s="1823">
        <v>190</v>
      </c>
      <c r="D12" s="1824">
        <v>539</v>
      </c>
      <c r="E12" s="1825"/>
      <c r="F12" s="963"/>
      <c r="G12" s="1826">
        <v>190</v>
      </c>
      <c r="H12" s="1827">
        <v>539</v>
      </c>
    </row>
    <row r="13" spans="1:13" s="129" customFormat="1" ht="12" customHeight="1">
      <c r="A13" s="1821" t="s">
        <v>1520</v>
      </c>
      <c r="B13" s="1822" t="s">
        <v>1521</v>
      </c>
      <c r="C13" s="1823">
        <v>791</v>
      </c>
      <c r="D13" s="1824">
        <v>2054</v>
      </c>
      <c r="E13" s="1825"/>
      <c r="F13" s="963"/>
      <c r="G13" s="1826">
        <v>791</v>
      </c>
      <c r="H13" s="1827">
        <v>2054</v>
      </c>
      <c r="I13" s="962"/>
      <c r="J13" s="962"/>
      <c r="K13" s="962"/>
      <c r="L13" s="962"/>
      <c r="M13" s="962"/>
    </row>
    <row r="14" spans="1:13" s="129" customFormat="1" ht="12" customHeight="1">
      <c r="A14" s="1821" t="s">
        <v>1522</v>
      </c>
      <c r="B14" s="1822" t="s">
        <v>1523</v>
      </c>
      <c r="C14" s="1823">
        <v>576</v>
      </c>
      <c r="D14" s="1824">
        <v>1727</v>
      </c>
      <c r="E14" s="964"/>
      <c r="F14" s="963"/>
      <c r="G14" s="1826">
        <v>576</v>
      </c>
      <c r="H14" s="1827">
        <v>1727</v>
      </c>
      <c r="I14" s="962"/>
      <c r="J14" s="962"/>
      <c r="K14" s="962"/>
      <c r="L14" s="962"/>
      <c r="M14" s="962"/>
    </row>
    <row r="15" spans="1:13" s="129" customFormat="1" ht="12" customHeight="1">
      <c r="A15" s="1829" t="s">
        <v>1524</v>
      </c>
      <c r="B15" s="1830" t="s">
        <v>1525</v>
      </c>
      <c r="C15" s="1823">
        <v>35</v>
      </c>
      <c r="D15" s="1831"/>
      <c r="E15" s="1832"/>
      <c r="F15" s="1833"/>
      <c r="G15" s="1826">
        <v>35</v>
      </c>
      <c r="H15" s="1834">
        <v>0</v>
      </c>
      <c r="I15" s="962"/>
      <c r="J15" s="962"/>
      <c r="K15" s="962"/>
      <c r="L15" s="962"/>
      <c r="M15" s="962"/>
    </row>
    <row r="16" spans="1:13" s="129" customFormat="1" ht="12" customHeight="1">
      <c r="A16" s="1818">
        <v>110</v>
      </c>
      <c r="B16" s="1819" t="s">
        <v>1441</v>
      </c>
      <c r="C16" s="1820">
        <v>11245</v>
      </c>
      <c r="D16" s="1835">
        <v>27901</v>
      </c>
      <c r="E16" s="1836">
        <v>0</v>
      </c>
      <c r="F16" s="1837"/>
      <c r="G16" s="1820">
        <v>11245</v>
      </c>
      <c r="H16" s="1838">
        <v>27901</v>
      </c>
      <c r="I16" s="962"/>
      <c r="J16" s="962"/>
      <c r="K16" s="962"/>
      <c r="L16" s="962"/>
      <c r="M16" s="962"/>
    </row>
    <row r="17" spans="1:13" s="129" customFormat="1" ht="12" customHeight="1">
      <c r="A17" s="1821" t="s">
        <v>1512</v>
      </c>
      <c r="B17" s="1822" t="s">
        <v>1513</v>
      </c>
      <c r="C17" s="1826">
        <v>8791</v>
      </c>
      <c r="D17" s="1831">
        <v>22142</v>
      </c>
      <c r="E17" s="1839"/>
      <c r="F17" s="1833"/>
      <c r="G17" s="1826">
        <v>8791</v>
      </c>
      <c r="H17" s="1827">
        <v>22142</v>
      </c>
      <c r="I17" s="962"/>
      <c r="J17" s="962"/>
      <c r="K17" s="962"/>
      <c r="L17" s="962"/>
      <c r="M17" s="962"/>
    </row>
    <row r="18" spans="1:13" s="129" customFormat="1" ht="12" customHeight="1">
      <c r="A18" s="1821" t="s">
        <v>1514</v>
      </c>
      <c r="B18" s="1822" t="s">
        <v>1515</v>
      </c>
      <c r="C18" s="1826">
        <v>709</v>
      </c>
      <c r="D18" s="1831">
        <v>2098</v>
      </c>
      <c r="E18" s="1839"/>
      <c r="F18" s="1833"/>
      <c r="G18" s="1826">
        <v>709</v>
      </c>
      <c r="H18" s="1827">
        <v>2098</v>
      </c>
      <c r="I18" s="962"/>
      <c r="J18" s="962"/>
      <c r="K18" s="962"/>
      <c r="L18" s="962"/>
      <c r="M18" s="962"/>
    </row>
    <row r="19" spans="1:13" s="129" customFormat="1" ht="12" customHeight="1">
      <c r="A19" s="1828" t="s">
        <v>1516</v>
      </c>
      <c r="B19" s="1822" t="s">
        <v>1517</v>
      </c>
      <c r="C19" s="1826">
        <v>286</v>
      </c>
      <c r="D19" s="1831">
        <v>837</v>
      </c>
      <c r="E19" s="1839"/>
      <c r="F19" s="1833"/>
      <c r="G19" s="1826">
        <v>286</v>
      </c>
      <c r="H19" s="1827">
        <v>837</v>
      </c>
      <c r="I19" s="962"/>
      <c r="J19" s="962"/>
      <c r="K19" s="962"/>
      <c r="L19" s="962"/>
      <c r="M19" s="962"/>
    </row>
    <row r="20" spans="1:13" ht="12" customHeight="1">
      <c r="A20" s="1828" t="s">
        <v>1518</v>
      </c>
      <c r="B20" s="1822" t="s">
        <v>1519</v>
      </c>
      <c r="C20" s="1826">
        <v>241</v>
      </c>
      <c r="D20" s="1831">
        <v>735</v>
      </c>
      <c r="E20" s="1839"/>
      <c r="F20" s="1833"/>
      <c r="G20" s="1826">
        <v>241</v>
      </c>
      <c r="H20" s="1827">
        <v>735</v>
      </c>
    </row>
    <row r="21" spans="1:13" s="130" customFormat="1" ht="12" customHeight="1">
      <c r="A21" s="1821" t="s">
        <v>1520</v>
      </c>
      <c r="B21" s="1822" t="s">
        <v>1521</v>
      </c>
      <c r="C21" s="1826">
        <v>1084</v>
      </c>
      <c r="D21" s="1831">
        <v>1855</v>
      </c>
      <c r="E21" s="1839"/>
      <c r="F21" s="1833"/>
      <c r="G21" s="1826">
        <v>1084</v>
      </c>
      <c r="H21" s="1827">
        <v>1855</v>
      </c>
      <c r="I21" s="962"/>
      <c r="J21" s="962"/>
      <c r="K21" s="962"/>
      <c r="L21" s="962"/>
      <c r="M21" s="962"/>
    </row>
    <row r="22" spans="1:13" ht="12" customHeight="1">
      <c r="A22" s="1821" t="s">
        <v>1522</v>
      </c>
      <c r="B22" s="1822" t="s">
        <v>1523</v>
      </c>
      <c r="C22" s="1826">
        <v>134</v>
      </c>
      <c r="D22" s="1831">
        <v>234</v>
      </c>
      <c r="E22" s="1839"/>
      <c r="F22" s="1833"/>
      <c r="G22" s="1826">
        <v>134</v>
      </c>
      <c r="H22" s="1827">
        <v>234</v>
      </c>
    </row>
    <row r="23" spans="1:13" ht="12" customHeight="1">
      <c r="A23" s="1818">
        <v>130</v>
      </c>
      <c r="B23" s="1819" t="s">
        <v>1442</v>
      </c>
      <c r="C23" s="1820">
        <v>2123</v>
      </c>
      <c r="D23" s="1835">
        <v>8660</v>
      </c>
      <c r="E23" s="1836">
        <v>0</v>
      </c>
      <c r="F23" s="1840"/>
      <c r="G23" s="1820">
        <v>2123</v>
      </c>
      <c r="H23" s="1838">
        <v>8660</v>
      </c>
    </row>
    <row r="24" spans="1:13" ht="12" customHeight="1">
      <c r="A24" s="1841" t="s">
        <v>1526</v>
      </c>
      <c r="B24" s="1822" t="s">
        <v>1527</v>
      </c>
      <c r="C24" s="1826">
        <v>773</v>
      </c>
      <c r="D24" s="1831">
        <v>2022</v>
      </c>
      <c r="E24" s="1832"/>
      <c r="F24" s="1842"/>
      <c r="G24" s="1826">
        <v>773</v>
      </c>
      <c r="H24" s="1827">
        <v>2022</v>
      </c>
    </row>
    <row r="25" spans="1:13" ht="12" customHeight="1">
      <c r="A25" s="1843" t="s">
        <v>1528</v>
      </c>
      <c r="B25" s="126" t="s">
        <v>1529</v>
      </c>
      <c r="C25" s="1826">
        <v>960</v>
      </c>
      <c r="D25" s="1831">
        <v>4934</v>
      </c>
      <c r="E25" s="1832"/>
      <c r="F25" s="1842"/>
      <c r="G25" s="1826">
        <v>960</v>
      </c>
      <c r="H25" s="1827">
        <v>4934</v>
      </c>
    </row>
    <row r="26" spans="1:13" ht="12" customHeight="1">
      <c r="A26" s="1841" t="s">
        <v>1530</v>
      </c>
      <c r="B26" s="1822" t="s">
        <v>1531</v>
      </c>
      <c r="C26" s="1826">
        <v>213</v>
      </c>
      <c r="D26" s="1831">
        <v>1110</v>
      </c>
      <c r="E26" s="1832"/>
      <c r="F26" s="1842"/>
      <c r="G26" s="1826">
        <v>213</v>
      </c>
      <c r="H26" s="1827">
        <v>1110</v>
      </c>
    </row>
    <row r="27" spans="1:13" ht="12" customHeight="1">
      <c r="A27" s="1843" t="s">
        <v>1532</v>
      </c>
      <c r="B27" s="126" t="s">
        <v>1533</v>
      </c>
      <c r="C27" s="1826">
        <v>5</v>
      </c>
      <c r="D27" s="1831">
        <v>57</v>
      </c>
      <c r="E27" s="1832"/>
      <c r="F27" s="1842"/>
      <c r="G27" s="1826">
        <v>5</v>
      </c>
      <c r="H27" s="1827">
        <v>57</v>
      </c>
    </row>
    <row r="28" spans="1:13" ht="12" customHeight="1">
      <c r="A28" s="1841" t="s">
        <v>1534</v>
      </c>
      <c r="B28" s="1822" t="s">
        <v>1535</v>
      </c>
      <c r="C28" s="1826">
        <v>87</v>
      </c>
      <c r="D28" s="1831">
        <v>250</v>
      </c>
      <c r="E28" s="1832"/>
      <c r="F28" s="1842"/>
      <c r="G28" s="1826">
        <v>87</v>
      </c>
      <c r="H28" s="1827">
        <v>250</v>
      </c>
    </row>
    <row r="29" spans="1:13" ht="12" customHeight="1">
      <c r="A29" s="1843" t="s">
        <v>1536</v>
      </c>
      <c r="B29" s="134" t="s">
        <v>1537</v>
      </c>
      <c r="C29" s="1826">
        <v>85</v>
      </c>
      <c r="D29" s="1831">
        <v>287</v>
      </c>
      <c r="E29" s="1839"/>
      <c r="F29" s="1842"/>
      <c r="G29" s="1826">
        <v>85</v>
      </c>
      <c r="H29" s="1827">
        <v>287</v>
      </c>
    </row>
    <row r="30" spans="1:13" ht="12" customHeight="1">
      <c r="A30" s="1818">
        <v>210</v>
      </c>
      <c r="B30" s="1819" t="s">
        <v>1443</v>
      </c>
      <c r="C30" s="1820">
        <v>10479</v>
      </c>
      <c r="D30" s="1835">
        <v>39462</v>
      </c>
      <c r="E30" s="1836">
        <v>0</v>
      </c>
      <c r="F30" s="1844"/>
      <c r="G30" s="1820">
        <v>10479</v>
      </c>
      <c r="H30" s="1838">
        <v>39462</v>
      </c>
    </row>
    <row r="31" spans="1:13" ht="12" customHeight="1">
      <c r="A31" s="1821" t="s">
        <v>1512</v>
      </c>
      <c r="B31" s="1822" t="s">
        <v>1513</v>
      </c>
      <c r="C31" s="1845">
        <v>705</v>
      </c>
      <c r="D31" s="1846">
        <v>3448</v>
      </c>
      <c r="E31" s="1832"/>
      <c r="F31" s="1833"/>
      <c r="G31" s="1826">
        <v>705</v>
      </c>
      <c r="H31" s="1827">
        <v>3448</v>
      </c>
    </row>
    <row r="32" spans="1:13" ht="12" customHeight="1">
      <c r="A32" s="1821" t="s">
        <v>1514</v>
      </c>
      <c r="B32" s="1822" t="s">
        <v>1515</v>
      </c>
      <c r="C32" s="1845">
        <v>8377</v>
      </c>
      <c r="D32" s="1846">
        <v>29390</v>
      </c>
      <c r="E32" s="1832"/>
      <c r="F32" s="1833"/>
      <c r="G32" s="1826">
        <v>8377</v>
      </c>
      <c r="H32" s="1827">
        <v>29390</v>
      </c>
    </row>
    <row r="33" spans="1:9" ht="12" customHeight="1">
      <c r="A33" s="1821" t="s">
        <v>1520</v>
      </c>
      <c r="B33" s="1822" t="s">
        <v>1521</v>
      </c>
      <c r="C33" s="1845">
        <v>188</v>
      </c>
      <c r="D33" s="1846">
        <v>1118</v>
      </c>
      <c r="E33" s="1832"/>
      <c r="F33" s="1833"/>
      <c r="G33" s="1826">
        <v>188</v>
      </c>
      <c r="H33" s="1827">
        <v>1118</v>
      </c>
    </row>
    <row r="34" spans="1:9" ht="12" customHeight="1">
      <c r="A34" s="1821" t="s">
        <v>1522</v>
      </c>
      <c r="B34" s="1822" t="s">
        <v>1523</v>
      </c>
      <c r="C34" s="1845">
        <v>1209</v>
      </c>
      <c r="D34" s="1846">
        <v>5506</v>
      </c>
      <c r="E34" s="1832"/>
      <c r="F34" s="1833"/>
      <c r="G34" s="1826">
        <v>1209</v>
      </c>
      <c r="H34" s="1827">
        <v>5506</v>
      </c>
    </row>
    <row r="35" spans="1:9" ht="12" customHeight="1">
      <c r="A35" s="1818">
        <v>433</v>
      </c>
      <c r="B35" s="1819" t="s">
        <v>1444</v>
      </c>
      <c r="C35" s="1820">
        <v>8080</v>
      </c>
      <c r="D35" s="1835">
        <v>23226</v>
      </c>
      <c r="E35" s="1836">
        <v>0</v>
      </c>
      <c r="F35" s="1837"/>
      <c r="G35" s="1820">
        <v>8080</v>
      </c>
      <c r="H35" s="1847">
        <v>23226</v>
      </c>
    </row>
    <row r="36" spans="1:9" ht="12" customHeight="1">
      <c r="A36" s="1848" t="s">
        <v>1512</v>
      </c>
      <c r="B36" s="1822" t="s">
        <v>1513</v>
      </c>
      <c r="C36" s="1826">
        <v>4474</v>
      </c>
      <c r="D36" s="1831">
        <v>13143</v>
      </c>
      <c r="E36" s="1825"/>
      <c r="F36" s="1833"/>
      <c r="G36" s="1826">
        <v>4474</v>
      </c>
      <c r="H36" s="1827">
        <v>13143</v>
      </c>
    </row>
    <row r="37" spans="1:9" ht="12" customHeight="1">
      <c r="A37" s="1848" t="s">
        <v>1514</v>
      </c>
      <c r="B37" s="1822" t="s">
        <v>1515</v>
      </c>
      <c r="C37" s="1826">
        <v>2952</v>
      </c>
      <c r="D37" s="1831">
        <v>8166</v>
      </c>
      <c r="E37" s="1825"/>
      <c r="F37" s="1833"/>
      <c r="G37" s="1826">
        <v>2952</v>
      </c>
      <c r="H37" s="1827">
        <v>8166</v>
      </c>
    </row>
    <row r="38" spans="1:9" ht="12" customHeight="1">
      <c r="A38" s="1848" t="s">
        <v>1520</v>
      </c>
      <c r="B38" s="1822" t="s">
        <v>1521</v>
      </c>
      <c r="C38" s="1826">
        <v>374</v>
      </c>
      <c r="D38" s="1831">
        <v>906</v>
      </c>
      <c r="E38" s="1825"/>
      <c r="F38" s="1833"/>
      <c r="G38" s="1826">
        <v>374</v>
      </c>
      <c r="H38" s="1827">
        <v>906</v>
      </c>
    </row>
    <row r="39" spans="1:9" ht="12" customHeight="1">
      <c r="A39" s="1848" t="s">
        <v>1522</v>
      </c>
      <c r="B39" s="1822" t="s">
        <v>1523</v>
      </c>
      <c r="C39" s="1826">
        <v>54</v>
      </c>
      <c r="D39" s="1831">
        <v>290</v>
      </c>
      <c r="E39" s="1825"/>
      <c r="F39" s="1842"/>
      <c r="G39" s="1826">
        <v>54</v>
      </c>
      <c r="H39" s="1827">
        <v>290</v>
      </c>
    </row>
    <row r="40" spans="1:9" ht="12" customHeight="1">
      <c r="A40" s="1829" t="s">
        <v>1538</v>
      </c>
      <c r="B40" s="1830" t="s">
        <v>1539</v>
      </c>
      <c r="C40" s="1826">
        <v>0</v>
      </c>
      <c r="D40" s="1831">
        <v>0</v>
      </c>
      <c r="E40" s="1849"/>
      <c r="F40" s="1842"/>
      <c r="G40" s="1826">
        <v>0</v>
      </c>
      <c r="H40" s="1827">
        <v>0</v>
      </c>
    </row>
    <row r="41" spans="1:9" ht="12" customHeight="1">
      <c r="A41" s="1848" t="s">
        <v>1540</v>
      </c>
      <c r="B41" s="1830" t="s">
        <v>1541</v>
      </c>
      <c r="C41" s="1826">
        <v>0</v>
      </c>
      <c r="D41" s="1831">
        <v>0</v>
      </c>
      <c r="E41" s="1849"/>
      <c r="F41" s="1842"/>
      <c r="G41" s="1826">
        <v>0</v>
      </c>
      <c r="H41" s="1827">
        <v>0</v>
      </c>
    </row>
    <row r="42" spans="1:9" ht="12" customHeight="1">
      <c r="A42" s="1848" t="s">
        <v>1542</v>
      </c>
      <c r="B42" s="1830" t="s">
        <v>1541</v>
      </c>
      <c r="C42" s="1826">
        <v>226</v>
      </c>
      <c r="D42" s="1831">
        <v>721</v>
      </c>
      <c r="E42" s="1849"/>
      <c r="F42" s="1842"/>
      <c r="G42" s="1826">
        <v>226</v>
      </c>
      <c r="H42" s="1827">
        <v>721</v>
      </c>
    </row>
    <row r="43" spans="1:9" ht="12" customHeight="1">
      <c r="A43" s="1818">
        <v>422</v>
      </c>
      <c r="B43" s="1819" t="s">
        <v>1445</v>
      </c>
      <c r="C43" s="1820">
        <v>4839</v>
      </c>
      <c r="D43" s="1835">
        <v>12033</v>
      </c>
      <c r="E43" s="1820">
        <v>139</v>
      </c>
      <c r="F43" s="1847"/>
      <c r="G43" s="1820">
        <v>4978</v>
      </c>
      <c r="H43" s="1838">
        <v>12033</v>
      </c>
      <c r="I43" s="1063"/>
    </row>
    <row r="44" spans="1:9" ht="12" customHeight="1">
      <c r="A44" s="1850" t="s">
        <v>1512</v>
      </c>
      <c r="B44" s="1822" t="s">
        <v>1513</v>
      </c>
      <c r="C44" s="1826">
        <v>2942</v>
      </c>
      <c r="D44" s="1831">
        <v>7433</v>
      </c>
      <c r="E44" s="1851">
        <v>8</v>
      </c>
      <c r="F44" s="1852"/>
      <c r="G44" s="1826">
        <v>2950</v>
      </c>
      <c r="H44" s="1827">
        <v>7433</v>
      </c>
    </row>
    <row r="45" spans="1:9" ht="12" customHeight="1">
      <c r="A45" s="1850" t="s">
        <v>1514</v>
      </c>
      <c r="B45" s="1822" t="s">
        <v>1515</v>
      </c>
      <c r="C45" s="1826">
        <v>1811</v>
      </c>
      <c r="D45" s="1831">
        <v>4357</v>
      </c>
      <c r="E45" s="1851">
        <v>125</v>
      </c>
      <c r="F45" s="1852"/>
      <c r="G45" s="1826">
        <v>1936</v>
      </c>
      <c r="H45" s="1827">
        <v>4357</v>
      </c>
    </row>
    <row r="46" spans="1:9" ht="12" customHeight="1">
      <c r="A46" s="1850" t="s">
        <v>1516</v>
      </c>
      <c r="B46" s="1822" t="s">
        <v>1517</v>
      </c>
      <c r="C46" s="1826">
        <v>0</v>
      </c>
      <c r="D46" s="1831">
        <v>3</v>
      </c>
      <c r="E46" s="1851">
        <v>0</v>
      </c>
      <c r="F46" s="1852"/>
      <c r="G46" s="1826">
        <v>0</v>
      </c>
      <c r="H46" s="1827">
        <v>3</v>
      </c>
    </row>
    <row r="47" spans="1:9" ht="12" customHeight="1">
      <c r="A47" s="1850" t="s">
        <v>1518</v>
      </c>
      <c r="B47" s="1822" t="s">
        <v>1543</v>
      </c>
      <c r="C47" s="1826">
        <v>0</v>
      </c>
      <c r="D47" s="1831">
        <v>190</v>
      </c>
      <c r="E47" s="1851">
        <v>0</v>
      </c>
      <c r="F47" s="1852"/>
      <c r="G47" s="1826">
        <v>0</v>
      </c>
      <c r="H47" s="1827">
        <v>190</v>
      </c>
    </row>
    <row r="48" spans="1:9" ht="12" customHeight="1">
      <c r="A48" s="1850" t="s">
        <v>1520</v>
      </c>
      <c r="B48" s="1822" t="s">
        <v>1521</v>
      </c>
      <c r="C48" s="1826">
        <v>4</v>
      </c>
      <c r="D48" s="1831">
        <v>46</v>
      </c>
      <c r="E48" s="1851">
        <v>6</v>
      </c>
      <c r="F48" s="1852"/>
      <c r="G48" s="1826">
        <v>10</v>
      </c>
      <c r="H48" s="1827">
        <v>46</v>
      </c>
    </row>
    <row r="49" spans="1:8" ht="12" customHeight="1">
      <c r="A49" s="1850" t="s">
        <v>1522</v>
      </c>
      <c r="B49" s="1822" t="s">
        <v>1523</v>
      </c>
      <c r="C49" s="1826">
        <v>4</v>
      </c>
      <c r="D49" s="1831">
        <v>3</v>
      </c>
      <c r="E49" s="1851">
        <v>0</v>
      </c>
      <c r="F49" s="1853"/>
      <c r="G49" s="1826">
        <v>4</v>
      </c>
      <c r="H49" s="1827">
        <v>3</v>
      </c>
    </row>
    <row r="50" spans="1:8" ht="12" customHeight="1">
      <c r="A50" s="1850" t="s">
        <v>1524</v>
      </c>
      <c r="B50" s="1822" t="s">
        <v>1525</v>
      </c>
      <c r="C50" s="1826">
        <v>78</v>
      </c>
      <c r="D50" s="1831">
        <v>1</v>
      </c>
      <c r="E50" s="1851">
        <v>0</v>
      </c>
      <c r="F50" s="1853"/>
      <c r="G50" s="1826">
        <v>78</v>
      </c>
      <c r="H50" s="1827">
        <v>1</v>
      </c>
    </row>
    <row r="51" spans="1:8" ht="12" customHeight="1">
      <c r="A51" s="1818">
        <v>120</v>
      </c>
      <c r="B51" s="1819" t="s">
        <v>1446</v>
      </c>
      <c r="C51" s="1820">
        <v>2928</v>
      </c>
      <c r="D51" s="1835">
        <v>6944</v>
      </c>
      <c r="E51" s="1836">
        <v>0</v>
      </c>
      <c r="F51" s="1837"/>
      <c r="G51" s="1820">
        <v>2928</v>
      </c>
      <c r="H51" s="1838">
        <v>6944</v>
      </c>
    </row>
    <row r="52" spans="1:8" ht="12" customHeight="1">
      <c r="A52" s="1821" t="s">
        <v>1512</v>
      </c>
      <c r="B52" s="1822" t="s">
        <v>1513</v>
      </c>
      <c r="C52" s="1826">
        <v>1445</v>
      </c>
      <c r="D52" s="1831">
        <v>3506</v>
      </c>
      <c r="E52" s="1854"/>
      <c r="F52" s="1833"/>
      <c r="G52" s="1826">
        <v>1445</v>
      </c>
      <c r="H52" s="1827">
        <v>3506</v>
      </c>
    </row>
    <row r="53" spans="1:8" ht="12" customHeight="1">
      <c r="A53" s="1821" t="s">
        <v>1514</v>
      </c>
      <c r="B53" s="1822" t="s">
        <v>1515</v>
      </c>
      <c r="C53" s="1826">
        <v>538</v>
      </c>
      <c r="D53" s="1831">
        <v>1010</v>
      </c>
      <c r="E53" s="1854"/>
      <c r="F53" s="1833"/>
      <c r="G53" s="1826">
        <v>538</v>
      </c>
      <c r="H53" s="1827">
        <v>1010</v>
      </c>
    </row>
    <row r="54" spans="1:8" ht="12" customHeight="1">
      <c r="A54" s="1821" t="s">
        <v>1520</v>
      </c>
      <c r="B54" s="1822" t="s">
        <v>1521</v>
      </c>
      <c r="C54" s="1826">
        <v>846</v>
      </c>
      <c r="D54" s="1831">
        <v>2057</v>
      </c>
      <c r="E54" s="1854"/>
      <c r="F54" s="1833"/>
      <c r="G54" s="1826">
        <v>846</v>
      </c>
      <c r="H54" s="1827">
        <v>2057</v>
      </c>
    </row>
    <row r="55" spans="1:8" ht="12" customHeight="1">
      <c r="A55" s="1821" t="s">
        <v>1522</v>
      </c>
      <c r="B55" s="1822" t="s">
        <v>1523</v>
      </c>
      <c r="C55" s="1826">
        <v>99</v>
      </c>
      <c r="D55" s="1831">
        <v>371</v>
      </c>
      <c r="E55" s="1854"/>
      <c r="F55" s="1833"/>
      <c r="G55" s="1826">
        <v>99</v>
      </c>
      <c r="H55" s="1827">
        <v>371</v>
      </c>
    </row>
    <row r="56" spans="1:8" ht="12" customHeight="1">
      <c r="A56" s="1818">
        <v>313</v>
      </c>
      <c r="B56" s="1855" t="s">
        <v>1492</v>
      </c>
      <c r="C56" s="1820">
        <v>3164</v>
      </c>
      <c r="D56" s="1835">
        <v>9627</v>
      </c>
      <c r="E56" s="1836">
        <v>0</v>
      </c>
      <c r="F56" s="1840"/>
      <c r="G56" s="1820">
        <v>3164</v>
      </c>
      <c r="H56" s="1838">
        <v>9627</v>
      </c>
    </row>
    <row r="57" spans="1:8" ht="12" customHeight="1">
      <c r="A57" s="1856" t="s">
        <v>1512</v>
      </c>
      <c r="B57" s="1822" t="s">
        <v>1513</v>
      </c>
      <c r="C57" s="1826">
        <v>1770</v>
      </c>
      <c r="D57" s="1831">
        <v>5971</v>
      </c>
      <c r="E57" s="1839"/>
      <c r="F57" s="1834"/>
      <c r="G57" s="1826">
        <v>1770</v>
      </c>
      <c r="H57" s="1827">
        <v>5971</v>
      </c>
    </row>
    <row r="58" spans="1:8" ht="12" customHeight="1">
      <c r="A58" s="1856" t="s">
        <v>1514</v>
      </c>
      <c r="B58" s="1822" t="s">
        <v>1515</v>
      </c>
      <c r="C58" s="1826">
        <v>145</v>
      </c>
      <c r="D58" s="1831">
        <v>337</v>
      </c>
      <c r="E58" s="1839"/>
      <c r="F58" s="1834"/>
      <c r="G58" s="1826">
        <v>145</v>
      </c>
      <c r="H58" s="1827">
        <v>337</v>
      </c>
    </row>
    <row r="59" spans="1:8" ht="12" customHeight="1">
      <c r="A59" s="1856" t="s">
        <v>1520</v>
      </c>
      <c r="B59" s="1822" t="s">
        <v>1521</v>
      </c>
      <c r="C59" s="1826">
        <v>1222</v>
      </c>
      <c r="D59" s="1831">
        <v>3257</v>
      </c>
      <c r="E59" s="1839"/>
      <c r="F59" s="1834"/>
      <c r="G59" s="1826">
        <v>1222</v>
      </c>
      <c r="H59" s="1827">
        <v>3257</v>
      </c>
    </row>
    <row r="60" spans="1:8" ht="12" customHeight="1">
      <c r="A60" s="1856" t="s">
        <v>1522</v>
      </c>
      <c r="B60" s="1822" t="s">
        <v>1523</v>
      </c>
      <c r="C60" s="1826">
        <v>27</v>
      </c>
      <c r="D60" s="1831">
        <v>62</v>
      </c>
      <c r="E60" s="1839"/>
      <c r="F60" s="1834"/>
      <c r="G60" s="1826">
        <v>27</v>
      </c>
      <c r="H60" s="1827">
        <v>62</v>
      </c>
    </row>
    <row r="61" spans="1:8" ht="12" customHeight="1">
      <c r="A61" s="1857">
        <v>204</v>
      </c>
      <c r="B61" s="1858" t="s">
        <v>1544</v>
      </c>
      <c r="C61" s="1859">
        <v>492</v>
      </c>
      <c r="D61" s="1860">
        <v>1762</v>
      </c>
      <c r="E61" s="1861">
        <v>0</v>
      </c>
      <c r="F61" s="1862"/>
      <c r="G61" s="1859">
        <v>492</v>
      </c>
      <c r="H61" s="1860">
        <v>1762</v>
      </c>
    </row>
    <row r="62" spans="1:8" ht="12" customHeight="1">
      <c r="A62" s="1863" t="s">
        <v>1545</v>
      </c>
      <c r="B62" s="1822" t="s">
        <v>1546</v>
      </c>
      <c r="C62" s="1826">
        <v>353</v>
      </c>
      <c r="D62" s="1831">
        <v>1305</v>
      </c>
      <c r="E62" s="1839"/>
      <c r="F62" s="1834"/>
      <c r="G62" s="1826">
        <v>353</v>
      </c>
      <c r="H62" s="1827">
        <v>1305</v>
      </c>
    </row>
    <row r="63" spans="1:8" ht="12" customHeight="1">
      <c r="A63" s="1863" t="s">
        <v>1547</v>
      </c>
      <c r="B63" s="1822" t="s">
        <v>1548</v>
      </c>
      <c r="C63" s="1826">
        <v>139</v>
      </c>
      <c r="D63" s="1831">
        <v>457</v>
      </c>
      <c r="E63" s="1839"/>
      <c r="F63" s="1834"/>
      <c r="G63" s="1826">
        <v>139</v>
      </c>
      <c r="H63" s="1827">
        <v>457</v>
      </c>
    </row>
    <row r="64" spans="1:8" ht="12" customHeight="1">
      <c r="A64" s="1818">
        <v>2026</v>
      </c>
      <c r="B64" s="1819" t="s">
        <v>1549</v>
      </c>
      <c r="C64" s="1820">
        <v>2206</v>
      </c>
      <c r="D64" s="1835">
        <v>5727</v>
      </c>
      <c r="E64" s="1836">
        <v>0</v>
      </c>
      <c r="F64" s="1837"/>
      <c r="G64" s="1820">
        <v>2206</v>
      </c>
      <c r="H64" s="1838">
        <v>5727</v>
      </c>
    </row>
    <row r="65" spans="1:8" ht="12" customHeight="1">
      <c r="A65" s="1864" t="s">
        <v>1512</v>
      </c>
      <c r="B65" s="1865" t="s">
        <v>1513</v>
      </c>
      <c r="C65" s="1826">
        <v>241</v>
      </c>
      <c r="D65" s="1831">
        <v>4931</v>
      </c>
      <c r="E65" s="1854"/>
      <c r="F65" s="1833"/>
      <c r="G65" s="1826">
        <v>241</v>
      </c>
      <c r="H65" s="1827">
        <v>4931</v>
      </c>
    </row>
    <row r="66" spans="1:8" ht="12" customHeight="1">
      <c r="A66" s="1864" t="s">
        <v>1514</v>
      </c>
      <c r="B66" s="1865" t="s">
        <v>1515</v>
      </c>
      <c r="C66" s="1826">
        <v>1920</v>
      </c>
      <c r="D66" s="1831">
        <v>330</v>
      </c>
      <c r="E66" s="1854"/>
      <c r="F66" s="1833"/>
      <c r="G66" s="1826">
        <v>1920</v>
      </c>
      <c r="H66" s="1827">
        <v>330</v>
      </c>
    </row>
    <row r="67" spans="1:8" ht="12" customHeight="1">
      <c r="A67" s="1828" t="s">
        <v>1516</v>
      </c>
      <c r="B67" s="1865" t="s">
        <v>1517</v>
      </c>
      <c r="C67" s="1826">
        <v>17</v>
      </c>
      <c r="D67" s="1831">
        <v>395</v>
      </c>
      <c r="E67" s="1854"/>
      <c r="F67" s="1833"/>
      <c r="G67" s="1826">
        <v>17</v>
      </c>
      <c r="H67" s="1827">
        <v>395</v>
      </c>
    </row>
    <row r="68" spans="1:8" ht="12" customHeight="1">
      <c r="A68" s="1864" t="s">
        <v>1518</v>
      </c>
      <c r="B68" s="1865" t="s">
        <v>1519</v>
      </c>
      <c r="C68" s="1826">
        <v>23</v>
      </c>
      <c r="D68" s="1831">
        <v>30</v>
      </c>
      <c r="E68" s="1854"/>
      <c r="F68" s="1833"/>
      <c r="G68" s="1826">
        <v>23</v>
      </c>
      <c r="H68" s="1827">
        <v>30</v>
      </c>
    </row>
    <row r="69" spans="1:8" ht="12" customHeight="1">
      <c r="A69" s="1864" t="s">
        <v>1520</v>
      </c>
      <c r="B69" s="1865" t="s">
        <v>1521</v>
      </c>
      <c r="C69" s="1826">
        <v>2</v>
      </c>
      <c r="D69" s="1831">
        <v>40</v>
      </c>
      <c r="E69" s="1854"/>
      <c r="F69" s="1833"/>
      <c r="G69" s="1826">
        <v>2</v>
      </c>
      <c r="H69" s="1827">
        <v>40</v>
      </c>
    </row>
    <row r="70" spans="1:8" ht="12" customHeight="1">
      <c r="A70" s="1864" t="s">
        <v>1522</v>
      </c>
      <c r="B70" s="1865" t="s">
        <v>1523</v>
      </c>
      <c r="C70" s="1826">
        <v>3</v>
      </c>
      <c r="D70" s="1831">
        <v>1</v>
      </c>
      <c r="E70" s="1854"/>
      <c r="F70" s="1833"/>
      <c r="G70" s="1826">
        <v>3</v>
      </c>
      <c r="H70" s="1827">
        <v>1</v>
      </c>
    </row>
    <row r="71" spans="1:8" ht="12" customHeight="1">
      <c r="A71" s="1818">
        <v>2008</v>
      </c>
      <c r="B71" s="1819" t="s">
        <v>1493</v>
      </c>
      <c r="C71" s="1820">
        <v>1585</v>
      </c>
      <c r="D71" s="1835">
        <v>5329</v>
      </c>
      <c r="E71" s="1836">
        <v>0</v>
      </c>
      <c r="F71" s="1837"/>
      <c r="G71" s="1820">
        <v>1585</v>
      </c>
      <c r="H71" s="1847">
        <v>5329</v>
      </c>
    </row>
    <row r="72" spans="1:8" ht="12" customHeight="1">
      <c r="A72" s="1848" t="s">
        <v>1512</v>
      </c>
      <c r="B72" s="1822" t="s">
        <v>1513</v>
      </c>
      <c r="C72" s="1826">
        <v>705</v>
      </c>
      <c r="D72" s="1831">
        <v>2397</v>
      </c>
      <c r="E72" s="1839"/>
      <c r="F72" s="1842"/>
      <c r="G72" s="1826">
        <v>705</v>
      </c>
      <c r="H72" s="1827">
        <v>2397</v>
      </c>
    </row>
    <row r="73" spans="1:8" ht="12" customHeight="1">
      <c r="A73" s="1848" t="s">
        <v>1514</v>
      </c>
      <c r="B73" s="1822" t="s">
        <v>1515</v>
      </c>
      <c r="C73" s="1826">
        <v>845</v>
      </c>
      <c r="D73" s="1831">
        <v>2814</v>
      </c>
      <c r="E73" s="1839"/>
      <c r="F73" s="1842"/>
      <c r="G73" s="1826">
        <v>845</v>
      </c>
      <c r="H73" s="1827">
        <v>2814</v>
      </c>
    </row>
    <row r="74" spans="1:8" ht="12" customHeight="1">
      <c r="A74" s="1866" t="s">
        <v>1516</v>
      </c>
      <c r="B74" s="1865" t="s">
        <v>1517</v>
      </c>
      <c r="C74" s="1826">
        <v>2</v>
      </c>
      <c r="D74" s="1831">
        <v>12</v>
      </c>
      <c r="E74" s="1839"/>
      <c r="F74" s="1842"/>
      <c r="G74" s="1826">
        <v>2</v>
      </c>
      <c r="H74" s="1827">
        <v>12</v>
      </c>
    </row>
    <row r="75" spans="1:8" ht="12" customHeight="1">
      <c r="A75" s="1867" t="s">
        <v>1518</v>
      </c>
      <c r="B75" s="1865" t="s">
        <v>1519</v>
      </c>
      <c r="C75" s="1826">
        <v>18</v>
      </c>
      <c r="D75" s="1831">
        <v>92</v>
      </c>
      <c r="E75" s="1839"/>
      <c r="F75" s="1842"/>
      <c r="G75" s="1826">
        <v>18</v>
      </c>
      <c r="H75" s="1827">
        <v>92</v>
      </c>
    </row>
    <row r="76" spans="1:8" ht="12" customHeight="1">
      <c r="A76" s="1848" t="s">
        <v>1520</v>
      </c>
      <c r="B76" s="1822" t="s">
        <v>1521</v>
      </c>
      <c r="C76" s="1826">
        <v>10</v>
      </c>
      <c r="D76" s="1831">
        <v>7</v>
      </c>
      <c r="E76" s="1839"/>
      <c r="F76" s="1842"/>
      <c r="G76" s="1826">
        <v>10</v>
      </c>
      <c r="H76" s="1827">
        <v>7</v>
      </c>
    </row>
    <row r="77" spans="1:8" ht="12" customHeight="1">
      <c r="A77" s="1848" t="s">
        <v>1522</v>
      </c>
      <c r="B77" s="1822" t="s">
        <v>1523</v>
      </c>
      <c r="C77" s="1826">
        <v>5</v>
      </c>
      <c r="D77" s="1831">
        <v>7</v>
      </c>
      <c r="E77" s="1839"/>
      <c r="F77" s="1842"/>
      <c r="G77" s="1826">
        <v>5</v>
      </c>
      <c r="H77" s="1827">
        <v>7</v>
      </c>
    </row>
    <row r="78" spans="1:8" ht="12" customHeight="1">
      <c r="A78" s="1818">
        <v>2014</v>
      </c>
      <c r="B78" s="1819" t="s">
        <v>1550</v>
      </c>
      <c r="C78" s="1820">
        <v>1875</v>
      </c>
      <c r="D78" s="1835">
        <v>19843</v>
      </c>
      <c r="E78" s="1836">
        <v>0</v>
      </c>
      <c r="F78" s="1837"/>
      <c r="G78" s="1820">
        <v>1875</v>
      </c>
      <c r="H78" s="1838">
        <v>19843</v>
      </c>
    </row>
    <row r="79" spans="1:8" ht="12" customHeight="1">
      <c r="A79" s="1868" t="s">
        <v>1512</v>
      </c>
      <c r="B79" s="1822" t="s">
        <v>1513</v>
      </c>
      <c r="C79" s="1826">
        <v>1688</v>
      </c>
      <c r="D79" s="1831">
        <v>18059</v>
      </c>
      <c r="E79" s="1839"/>
      <c r="F79" s="1842"/>
      <c r="G79" s="1826">
        <v>1688</v>
      </c>
      <c r="H79" s="1827">
        <v>18059</v>
      </c>
    </row>
    <row r="80" spans="1:8" ht="12" customHeight="1">
      <c r="A80" s="1868" t="s">
        <v>1520</v>
      </c>
      <c r="B80" s="128" t="s">
        <v>1521</v>
      </c>
      <c r="C80" s="1826">
        <v>187</v>
      </c>
      <c r="D80" s="1831">
        <v>1784</v>
      </c>
      <c r="E80" s="1839"/>
      <c r="F80" s="1842"/>
      <c r="G80" s="1826">
        <v>187</v>
      </c>
      <c r="H80" s="1827">
        <v>1784</v>
      </c>
    </row>
    <row r="81" spans="1:8" ht="12" customHeight="1">
      <c r="A81" s="1869" t="s">
        <v>1476</v>
      </c>
      <c r="B81" s="1869" t="s">
        <v>1476</v>
      </c>
      <c r="C81" s="1870">
        <v>59569</v>
      </c>
      <c r="D81" s="1871">
        <v>193829</v>
      </c>
      <c r="E81" s="1872">
        <v>139</v>
      </c>
      <c r="F81" s="1873"/>
      <c r="G81" s="1872">
        <v>59708</v>
      </c>
      <c r="H81" s="1838">
        <v>193829</v>
      </c>
    </row>
    <row r="82" spans="1:8" ht="12" customHeight="1">
      <c r="A82" s="1874" t="s">
        <v>1551</v>
      </c>
      <c r="B82" s="1875"/>
      <c r="C82" s="1876"/>
      <c r="D82" s="1877"/>
      <c r="E82" s="1878"/>
      <c r="F82" s="1877"/>
      <c r="G82" s="1879"/>
      <c r="H82" s="1880"/>
    </row>
    <row r="83" spans="1:8" ht="12" customHeight="1">
      <c r="A83" s="1881" t="s">
        <v>1512</v>
      </c>
      <c r="B83" s="1882" t="s">
        <v>1513</v>
      </c>
      <c r="C83" s="1883">
        <v>0</v>
      </c>
      <c r="D83" s="1884">
        <v>10</v>
      </c>
      <c r="E83" s="1885"/>
      <c r="F83" s="1880"/>
      <c r="G83" s="1879">
        <v>0</v>
      </c>
      <c r="H83" s="1880">
        <v>10</v>
      </c>
    </row>
    <row r="84" spans="1:8" ht="12" customHeight="1">
      <c r="A84" s="1886" t="s">
        <v>1514</v>
      </c>
      <c r="B84" s="1882" t="s">
        <v>1515</v>
      </c>
      <c r="C84" s="1883">
        <v>0</v>
      </c>
      <c r="D84" s="1884">
        <v>10</v>
      </c>
      <c r="E84" s="1885"/>
      <c r="F84" s="1880"/>
      <c r="G84" s="1879">
        <v>0</v>
      </c>
      <c r="H84" s="1880">
        <v>10</v>
      </c>
    </row>
    <row r="85" spans="1:8" ht="12" customHeight="1">
      <c r="A85" s="1886">
        <v>280005</v>
      </c>
      <c r="B85" s="1887" t="s">
        <v>1573</v>
      </c>
      <c r="C85" s="1883">
        <v>0</v>
      </c>
      <c r="D85" s="1884">
        <v>10</v>
      </c>
      <c r="E85" s="1885"/>
      <c r="F85" s="1880"/>
      <c r="G85" s="1879">
        <v>0</v>
      </c>
      <c r="H85" s="1880">
        <v>10</v>
      </c>
    </row>
    <row r="86" spans="1:8" ht="12" customHeight="1">
      <c r="A86" s="1888">
        <v>280006</v>
      </c>
      <c r="B86" s="1889" t="s">
        <v>1552</v>
      </c>
      <c r="C86" s="1883">
        <v>0</v>
      </c>
      <c r="D86" s="1884">
        <v>24</v>
      </c>
      <c r="E86" s="1885"/>
      <c r="F86" s="1880"/>
      <c r="G86" s="1879">
        <v>0</v>
      </c>
      <c r="H86" s="1880">
        <v>24</v>
      </c>
    </row>
    <row r="87" spans="1:8" ht="12" customHeight="1">
      <c r="A87" s="1888">
        <v>280007</v>
      </c>
      <c r="B87" s="1889" t="s">
        <v>1553</v>
      </c>
      <c r="C87" s="1883">
        <v>0</v>
      </c>
      <c r="D87" s="1890">
        <v>8</v>
      </c>
      <c r="E87" s="967"/>
      <c r="F87" s="968"/>
      <c r="G87" s="1879">
        <v>0</v>
      </c>
      <c r="H87" s="1880">
        <v>8</v>
      </c>
    </row>
    <row r="88" spans="1:8" ht="12" customHeight="1" thickBot="1">
      <c r="A88" s="1891">
        <v>280008</v>
      </c>
      <c r="B88" s="969" t="s">
        <v>1574</v>
      </c>
      <c r="C88" s="1883">
        <v>0</v>
      </c>
      <c r="D88" s="1892">
        <v>10</v>
      </c>
      <c r="E88" s="970"/>
      <c r="F88" s="971"/>
      <c r="G88" s="1879">
        <v>0</v>
      </c>
      <c r="H88" s="1880">
        <v>10</v>
      </c>
    </row>
    <row r="89" spans="1:8" ht="12" customHeight="1" thickBot="1">
      <c r="A89" s="744" t="s">
        <v>1476</v>
      </c>
      <c r="B89" s="745"/>
      <c r="C89" s="746">
        <v>0</v>
      </c>
      <c r="D89" s="747">
        <v>72</v>
      </c>
      <c r="E89" s="748">
        <v>0</v>
      </c>
      <c r="F89" s="747">
        <v>0</v>
      </c>
      <c r="G89" s="749">
        <v>0</v>
      </c>
      <c r="H89" s="747">
        <v>72</v>
      </c>
    </row>
    <row r="90" spans="1:8" ht="12" customHeight="1">
      <c r="A90" s="750" t="s">
        <v>1554</v>
      </c>
      <c r="B90" s="751"/>
      <c r="C90" s="752">
        <v>59569</v>
      </c>
      <c r="D90" s="753">
        <v>193901</v>
      </c>
      <c r="E90" s="754">
        <v>139</v>
      </c>
      <c r="F90" s="753">
        <v>0</v>
      </c>
      <c r="G90" s="755">
        <v>59708</v>
      </c>
      <c r="H90" s="753">
        <v>193901</v>
      </c>
    </row>
  </sheetData>
  <mergeCells count="5">
    <mergeCell ref="A6:A7"/>
    <mergeCell ref="B6:B7"/>
    <mergeCell ref="C6:D6"/>
    <mergeCell ref="E6:F6"/>
    <mergeCell ref="G6:H6"/>
  </mergeCells>
  <pageMargins left="0.2" right="0.19" top="0.44" bottom="0.19" header="0.44" footer="0.2"/>
  <pageSetup paperSize="9" scale="80" orientation="portrait" verticalDpi="1200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C00000"/>
  </sheetPr>
  <dimension ref="A1:S170"/>
  <sheetViews>
    <sheetView workbookViewId="0">
      <selection activeCell="P15" sqref="P15"/>
    </sheetView>
  </sheetViews>
  <sheetFormatPr defaultRowHeight="12.75"/>
  <cols>
    <col min="1" max="1" width="4.28515625" style="76" customWidth="1"/>
    <col min="2" max="2" width="7.7109375" style="76" customWidth="1"/>
    <col min="3" max="3" width="24.5703125" style="76" customWidth="1"/>
    <col min="4" max="4" width="9.7109375" style="76" customWidth="1"/>
    <col min="5" max="5" width="8.28515625" style="76" customWidth="1"/>
    <col min="6" max="6" width="10.7109375" style="76" customWidth="1"/>
    <col min="7" max="7" width="9.5703125" style="138" customWidth="1"/>
    <col min="8" max="8" width="10.5703125" style="76" customWidth="1"/>
    <col min="9" max="9" width="9.85546875" style="138" customWidth="1"/>
    <col min="10" max="10" width="9.85546875" style="76" customWidth="1"/>
    <col min="11" max="11" width="10.140625" style="138" customWidth="1"/>
    <col min="12" max="12" width="9.42578125" style="76" customWidth="1"/>
    <col min="13" max="13" width="10.28515625" style="138" customWidth="1"/>
    <col min="14" max="14" width="8.28515625" style="76" customWidth="1"/>
    <col min="15" max="15" width="9.85546875" style="138" customWidth="1"/>
    <col min="16" max="16" width="5.7109375" style="76" customWidth="1"/>
    <col min="17" max="18" width="9.85546875" style="76" customWidth="1"/>
    <col min="19" max="19" width="5.7109375" style="76" customWidth="1"/>
    <col min="20" max="250" width="9.140625" style="76"/>
    <col min="251" max="251" width="4.28515625" style="76" customWidth="1"/>
    <col min="252" max="252" width="7.7109375" style="76" customWidth="1"/>
    <col min="253" max="253" width="24.5703125" style="76" customWidth="1"/>
    <col min="254" max="254" width="9.7109375" style="76" customWidth="1"/>
    <col min="255" max="255" width="9.5703125" style="76" customWidth="1"/>
    <col min="256" max="256" width="10.7109375" style="76" customWidth="1"/>
    <col min="257" max="257" width="9.5703125" style="76" customWidth="1"/>
    <col min="258" max="258" width="10.5703125" style="76" customWidth="1"/>
    <col min="259" max="260" width="9.85546875" style="76" customWidth="1"/>
    <col min="261" max="261" width="10.140625" style="76" customWidth="1"/>
    <col min="262" max="262" width="9.42578125" style="76" customWidth="1"/>
    <col min="263" max="263" width="10.28515625" style="76" customWidth="1"/>
    <col min="264" max="265" width="9.85546875" style="76" customWidth="1"/>
    <col min="266" max="266" width="5.7109375" style="76" customWidth="1"/>
    <col min="267" max="268" width="9.85546875" style="76" customWidth="1"/>
    <col min="269" max="269" width="5.7109375" style="76" customWidth="1"/>
    <col min="270" max="506" width="9.140625" style="76"/>
    <col min="507" max="507" width="4.28515625" style="76" customWidth="1"/>
    <col min="508" max="508" width="7.7109375" style="76" customWidth="1"/>
    <col min="509" max="509" width="24.5703125" style="76" customWidth="1"/>
    <col min="510" max="510" width="9.7109375" style="76" customWidth="1"/>
    <col min="511" max="511" width="9.5703125" style="76" customWidth="1"/>
    <col min="512" max="512" width="10.7109375" style="76" customWidth="1"/>
    <col min="513" max="513" width="9.5703125" style="76" customWidth="1"/>
    <col min="514" max="514" width="10.5703125" style="76" customWidth="1"/>
    <col min="515" max="516" width="9.85546875" style="76" customWidth="1"/>
    <col min="517" max="517" width="10.140625" style="76" customWidth="1"/>
    <col min="518" max="518" width="9.42578125" style="76" customWidth="1"/>
    <col min="519" max="519" width="10.28515625" style="76" customWidth="1"/>
    <col min="520" max="521" width="9.85546875" style="76" customWidth="1"/>
    <col min="522" max="522" width="5.7109375" style="76" customWidth="1"/>
    <col min="523" max="524" width="9.85546875" style="76" customWidth="1"/>
    <col min="525" max="525" width="5.7109375" style="76" customWidth="1"/>
    <col min="526" max="762" width="9.140625" style="76"/>
    <col min="763" max="763" width="4.28515625" style="76" customWidth="1"/>
    <col min="764" max="764" width="7.7109375" style="76" customWidth="1"/>
    <col min="765" max="765" width="24.5703125" style="76" customWidth="1"/>
    <col min="766" max="766" width="9.7109375" style="76" customWidth="1"/>
    <col min="767" max="767" width="9.5703125" style="76" customWidth="1"/>
    <col min="768" max="768" width="10.7109375" style="76" customWidth="1"/>
    <col min="769" max="769" width="9.5703125" style="76" customWidth="1"/>
    <col min="770" max="770" width="10.5703125" style="76" customWidth="1"/>
    <col min="771" max="772" width="9.85546875" style="76" customWidth="1"/>
    <col min="773" max="773" width="10.140625" style="76" customWidth="1"/>
    <col min="774" max="774" width="9.42578125" style="76" customWidth="1"/>
    <col min="775" max="775" width="10.28515625" style="76" customWidth="1"/>
    <col min="776" max="777" width="9.85546875" style="76" customWidth="1"/>
    <col min="778" max="778" width="5.7109375" style="76" customWidth="1"/>
    <col min="779" max="780" width="9.85546875" style="76" customWidth="1"/>
    <col min="781" max="781" width="5.7109375" style="76" customWidth="1"/>
    <col min="782" max="1018" width="9.140625" style="76"/>
    <col min="1019" max="1019" width="4.28515625" style="76" customWidth="1"/>
    <col min="1020" max="1020" width="7.7109375" style="76" customWidth="1"/>
    <col min="1021" max="1021" width="24.5703125" style="76" customWidth="1"/>
    <col min="1022" max="1022" width="9.7109375" style="76" customWidth="1"/>
    <col min="1023" max="1023" width="9.5703125" style="76" customWidth="1"/>
    <col min="1024" max="1024" width="10.7109375" style="76" customWidth="1"/>
    <col min="1025" max="1025" width="9.5703125" style="76" customWidth="1"/>
    <col min="1026" max="1026" width="10.5703125" style="76" customWidth="1"/>
    <col min="1027" max="1028" width="9.85546875" style="76" customWidth="1"/>
    <col min="1029" max="1029" width="10.140625" style="76" customWidth="1"/>
    <col min="1030" max="1030" width="9.42578125" style="76" customWidth="1"/>
    <col min="1031" max="1031" width="10.28515625" style="76" customWidth="1"/>
    <col min="1032" max="1033" width="9.85546875" style="76" customWidth="1"/>
    <col min="1034" max="1034" width="5.7109375" style="76" customWidth="1"/>
    <col min="1035" max="1036" width="9.85546875" style="76" customWidth="1"/>
    <col min="1037" max="1037" width="5.7109375" style="76" customWidth="1"/>
    <col min="1038" max="1274" width="9.140625" style="76"/>
    <col min="1275" max="1275" width="4.28515625" style="76" customWidth="1"/>
    <col min="1276" max="1276" width="7.7109375" style="76" customWidth="1"/>
    <col min="1277" max="1277" width="24.5703125" style="76" customWidth="1"/>
    <col min="1278" max="1278" width="9.7109375" style="76" customWidth="1"/>
    <col min="1279" max="1279" width="9.5703125" style="76" customWidth="1"/>
    <col min="1280" max="1280" width="10.7109375" style="76" customWidth="1"/>
    <col min="1281" max="1281" width="9.5703125" style="76" customWidth="1"/>
    <col min="1282" max="1282" width="10.5703125" style="76" customWidth="1"/>
    <col min="1283" max="1284" width="9.85546875" style="76" customWidth="1"/>
    <col min="1285" max="1285" width="10.140625" style="76" customWidth="1"/>
    <col min="1286" max="1286" width="9.42578125" style="76" customWidth="1"/>
    <col min="1287" max="1287" width="10.28515625" style="76" customWidth="1"/>
    <col min="1288" max="1289" width="9.85546875" style="76" customWidth="1"/>
    <col min="1290" max="1290" width="5.7109375" style="76" customWidth="1"/>
    <col min="1291" max="1292" width="9.85546875" style="76" customWidth="1"/>
    <col min="1293" max="1293" width="5.7109375" style="76" customWidth="1"/>
    <col min="1294" max="1530" width="9.140625" style="76"/>
    <col min="1531" max="1531" width="4.28515625" style="76" customWidth="1"/>
    <col min="1532" max="1532" width="7.7109375" style="76" customWidth="1"/>
    <col min="1533" max="1533" width="24.5703125" style="76" customWidth="1"/>
    <col min="1534" max="1534" width="9.7109375" style="76" customWidth="1"/>
    <col min="1535" max="1535" width="9.5703125" style="76" customWidth="1"/>
    <col min="1536" max="1536" width="10.7109375" style="76" customWidth="1"/>
    <col min="1537" max="1537" width="9.5703125" style="76" customWidth="1"/>
    <col min="1538" max="1538" width="10.5703125" style="76" customWidth="1"/>
    <col min="1539" max="1540" width="9.85546875" style="76" customWidth="1"/>
    <col min="1541" max="1541" width="10.140625" style="76" customWidth="1"/>
    <col min="1542" max="1542" width="9.42578125" style="76" customWidth="1"/>
    <col min="1543" max="1543" width="10.28515625" style="76" customWidth="1"/>
    <col min="1544" max="1545" width="9.85546875" style="76" customWidth="1"/>
    <col min="1546" max="1546" width="5.7109375" style="76" customWidth="1"/>
    <col min="1547" max="1548" width="9.85546875" style="76" customWidth="1"/>
    <col min="1549" max="1549" width="5.7109375" style="76" customWidth="1"/>
    <col min="1550" max="1786" width="9.140625" style="76"/>
    <col min="1787" max="1787" width="4.28515625" style="76" customWidth="1"/>
    <col min="1788" max="1788" width="7.7109375" style="76" customWidth="1"/>
    <col min="1789" max="1789" width="24.5703125" style="76" customWidth="1"/>
    <col min="1790" max="1790" width="9.7109375" style="76" customWidth="1"/>
    <col min="1791" max="1791" width="9.5703125" style="76" customWidth="1"/>
    <col min="1792" max="1792" width="10.7109375" style="76" customWidth="1"/>
    <col min="1793" max="1793" width="9.5703125" style="76" customWidth="1"/>
    <col min="1794" max="1794" width="10.5703125" style="76" customWidth="1"/>
    <col min="1795" max="1796" width="9.85546875" style="76" customWidth="1"/>
    <col min="1797" max="1797" width="10.140625" style="76" customWidth="1"/>
    <col min="1798" max="1798" width="9.42578125" style="76" customWidth="1"/>
    <col min="1799" max="1799" width="10.28515625" style="76" customWidth="1"/>
    <col min="1800" max="1801" width="9.85546875" style="76" customWidth="1"/>
    <col min="1802" max="1802" width="5.7109375" style="76" customWidth="1"/>
    <col min="1803" max="1804" width="9.85546875" style="76" customWidth="1"/>
    <col min="1805" max="1805" width="5.7109375" style="76" customWidth="1"/>
    <col min="1806" max="2042" width="9.140625" style="76"/>
    <col min="2043" max="2043" width="4.28515625" style="76" customWidth="1"/>
    <col min="2044" max="2044" width="7.7109375" style="76" customWidth="1"/>
    <col min="2045" max="2045" width="24.5703125" style="76" customWidth="1"/>
    <col min="2046" max="2046" width="9.7109375" style="76" customWidth="1"/>
    <col min="2047" max="2047" width="9.5703125" style="76" customWidth="1"/>
    <col min="2048" max="2048" width="10.7109375" style="76" customWidth="1"/>
    <col min="2049" max="2049" width="9.5703125" style="76" customWidth="1"/>
    <col min="2050" max="2050" width="10.5703125" style="76" customWidth="1"/>
    <col min="2051" max="2052" width="9.85546875" style="76" customWidth="1"/>
    <col min="2053" max="2053" width="10.140625" style="76" customWidth="1"/>
    <col min="2054" max="2054" width="9.42578125" style="76" customWidth="1"/>
    <col min="2055" max="2055" width="10.28515625" style="76" customWidth="1"/>
    <col min="2056" max="2057" width="9.85546875" style="76" customWidth="1"/>
    <col min="2058" max="2058" width="5.7109375" style="76" customWidth="1"/>
    <col min="2059" max="2060" width="9.85546875" style="76" customWidth="1"/>
    <col min="2061" max="2061" width="5.7109375" style="76" customWidth="1"/>
    <col min="2062" max="2298" width="9.140625" style="76"/>
    <col min="2299" max="2299" width="4.28515625" style="76" customWidth="1"/>
    <col min="2300" max="2300" width="7.7109375" style="76" customWidth="1"/>
    <col min="2301" max="2301" width="24.5703125" style="76" customWidth="1"/>
    <col min="2302" max="2302" width="9.7109375" style="76" customWidth="1"/>
    <col min="2303" max="2303" width="9.5703125" style="76" customWidth="1"/>
    <col min="2304" max="2304" width="10.7109375" style="76" customWidth="1"/>
    <col min="2305" max="2305" width="9.5703125" style="76" customWidth="1"/>
    <col min="2306" max="2306" width="10.5703125" style="76" customWidth="1"/>
    <col min="2307" max="2308" width="9.85546875" style="76" customWidth="1"/>
    <col min="2309" max="2309" width="10.140625" style="76" customWidth="1"/>
    <col min="2310" max="2310" width="9.42578125" style="76" customWidth="1"/>
    <col min="2311" max="2311" width="10.28515625" style="76" customWidth="1"/>
    <col min="2312" max="2313" width="9.85546875" style="76" customWidth="1"/>
    <col min="2314" max="2314" width="5.7109375" style="76" customWidth="1"/>
    <col min="2315" max="2316" width="9.85546875" style="76" customWidth="1"/>
    <col min="2317" max="2317" width="5.7109375" style="76" customWidth="1"/>
    <col min="2318" max="2554" width="9.140625" style="76"/>
    <col min="2555" max="2555" width="4.28515625" style="76" customWidth="1"/>
    <col min="2556" max="2556" width="7.7109375" style="76" customWidth="1"/>
    <col min="2557" max="2557" width="24.5703125" style="76" customWidth="1"/>
    <col min="2558" max="2558" width="9.7109375" style="76" customWidth="1"/>
    <col min="2559" max="2559" width="9.5703125" style="76" customWidth="1"/>
    <col min="2560" max="2560" width="10.7109375" style="76" customWidth="1"/>
    <col min="2561" max="2561" width="9.5703125" style="76" customWidth="1"/>
    <col min="2562" max="2562" width="10.5703125" style="76" customWidth="1"/>
    <col min="2563" max="2564" width="9.85546875" style="76" customWidth="1"/>
    <col min="2565" max="2565" width="10.140625" style="76" customWidth="1"/>
    <col min="2566" max="2566" width="9.42578125" style="76" customWidth="1"/>
    <col min="2567" max="2567" width="10.28515625" style="76" customWidth="1"/>
    <col min="2568" max="2569" width="9.85546875" style="76" customWidth="1"/>
    <col min="2570" max="2570" width="5.7109375" style="76" customWidth="1"/>
    <col min="2571" max="2572" width="9.85546875" style="76" customWidth="1"/>
    <col min="2573" max="2573" width="5.7109375" style="76" customWidth="1"/>
    <col min="2574" max="2810" width="9.140625" style="76"/>
    <col min="2811" max="2811" width="4.28515625" style="76" customWidth="1"/>
    <col min="2812" max="2812" width="7.7109375" style="76" customWidth="1"/>
    <col min="2813" max="2813" width="24.5703125" style="76" customWidth="1"/>
    <col min="2814" max="2814" width="9.7109375" style="76" customWidth="1"/>
    <col min="2815" max="2815" width="9.5703125" style="76" customWidth="1"/>
    <col min="2816" max="2816" width="10.7109375" style="76" customWidth="1"/>
    <col min="2817" max="2817" width="9.5703125" style="76" customWidth="1"/>
    <col min="2818" max="2818" width="10.5703125" style="76" customWidth="1"/>
    <col min="2819" max="2820" width="9.85546875" style="76" customWidth="1"/>
    <col min="2821" max="2821" width="10.140625" style="76" customWidth="1"/>
    <col min="2822" max="2822" width="9.42578125" style="76" customWidth="1"/>
    <col min="2823" max="2823" width="10.28515625" style="76" customWidth="1"/>
    <col min="2824" max="2825" width="9.85546875" style="76" customWidth="1"/>
    <col min="2826" max="2826" width="5.7109375" style="76" customWidth="1"/>
    <col min="2827" max="2828" width="9.85546875" style="76" customWidth="1"/>
    <col min="2829" max="2829" width="5.7109375" style="76" customWidth="1"/>
    <col min="2830" max="3066" width="9.140625" style="76"/>
    <col min="3067" max="3067" width="4.28515625" style="76" customWidth="1"/>
    <col min="3068" max="3068" width="7.7109375" style="76" customWidth="1"/>
    <col min="3069" max="3069" width="24.5703125" style="76" customWidth="1"/>
    <col min="3070" max="3070" width="9.7109375" style="76" customWidth="1"/>
    <col min="3071" max="3071" width="9.5703125" style="76" customWidth="1"/>
    <col min="3072" max="3072" width="10.7109375" style="76" customWidth="1"/>
    <col min="3073" max="3073" width="9.5703125" style="76" customWidth="1"/>
    <col min="3074" max="3074" width="10.5703125" style="76" customWidth="1"/>
    <col min="3075" max="3076" width="9.85546875" style="76" customWidth="1"/>
    <col min="3077" max="3077" width="10.140625" style="76" customWidth="1"/>
    <col min="3078" max="3078" width="9.42578125" style="76" customWidth="1"/>
    <col min="3079" max="3079" width="10.28515625" style="76" customWidth="1"/>
    <col min="3080" max="3081" width="9.85546875" style="76" customWidth="1"/>
    <col min="3082" max="3082" width="5.7109375" style="76" customWidth="1"/>
    <col min="3083" max="3084" width="9.85546875" style="76" customWidth="1"/>
    <col min="3085" max="3085" width="5.7109375" style="76" customWidth="1"/>
    <col min="3086" max="3322" width="9.140625" style="76"/>
    <col min="3323" max="3323" width="4.28515625" style="76" customWidth="1"/>
    <col min="3324" max="3324" width="7.7109375" style="76" customWidth="1"/>
    <col min="3325" max="3325" width="24.5703125" style="76" customWidth="1"/>
    <col min="3326" max="3326" width="9.7109375" style="76" customWidth="1"/>
    <col min="3327" max="3327" width="9.5703125" style="76" customWidth="1"/>
    <col min="3328" max="3328" width="10.7109375" style="76" customWidth="1"/>
    <col min="3329" max="3329" width="9.5703125" style="76" customWidth="1"/>
    <col min="3330" max="3330" width="10.5703125" style="76" customWidth="1"/>
    <col min="3331" max="3332" width="9.85546875" style="76" customWidth="1"/>
    <col min="3333" max="3333" width="10.140625" style="76" customWidth="1"/>
    <col min="3334" max="3334" width="9.42578125" style="76" customWidth="1"/>
    <col min="3335" max="3335" width="10.28515625" style="76" customWidth="1"/>
    <col min="3336" max="3337" width="9.85546875" style="76" customWidth="1"/>
    <col min="3338" max="3338" width="5.7109375" style="76" customWidth="1"/>
    <col min="3339" max="3340" width="9.85546875" style="76" customWidth="1"/>
    <col min="3341" max="3341" width="5.7109375" style="76" customWidth="1"/>
    <col min="3342" max="3578" width="9.140625" style="76"/>
    <col min="3579" max="3579" width="4.28515625" style="76" customWidth="1"/>
    <col min="3580" max="3580" width="7.7109375" style="76" customWidth="1"/>
    <col min="3581" max="3581" width="24.5703125" style="76" customWidth="1"/>
    <col min="3582" max="3582" width="9.7109375" style="76" customWidth="1"/>
    <col min="3583" max="3583" width="9.5703125" style="76" customWidth="1"/>
    <col min="3584" max="3584" width="10.7109375" style="76" customWidth="1"/>
    <col min="3585" max="3585" width="9.5703125" style="76" customWidth="1"/>
    <col min="3586" max="3586" width="10.5703125" style="76" customWidth="1"/>
    <col min="3587" max="3588" width="9.85546875" style="76" customWidth="1"/>
    <col min="3589" max="3589" width="10.140625" style="76" customWidth="1"/>
    <col min="3590" max="3590" width="9.42578125" style="76" customWidth="1"/>
    <col min="3591" max="3591" width="10.28515625" style="76" customWidth="1"/>
    <col min="3592" max="3593" width="9.85546875" style="76" customWidth="1"/>
    <col min="3594" max="3594" width="5.7109375" style="76" customWidth="1"/>
    <col min="3595" max="3596" width="9.85546875" style="76" customWidth="1"/>
    <col min="3597" max="3597" width="5.7109375" style="76" customWidth="1"/>
    <col min="3598" max="3834" width="9.140625" style="76"/>
    <col min="3835" max="3835" width="4.28515625" style="76" customWidth="1"/>
    <col min="3836" max="3836" width="7.7109375" style="76" customWidth="1"/>
    <col min="3837" max="3837" width="24.5703125" style="76" customWidth="1"/>
    <col min="3838" max="3838" width="9.7109375" style="76" customWidth="1"/>
    <col min="3839" max="3839" width="9.5703125" style="76" customWidth="1"/>
    <col min="3840" max="3840" width="10.7109375" style="76" customWidth="1"/>
    <col min="3841" max="3841" width="9.5703125" style="76" customWidth="1"/>
    <col min="3842" max="3842" width="10.5703125" style="76" customWidth="1"/>
    <col min="3843" max="3844" width="9.85546875" style="76" customWidth="1"/>
    <col min="3845" max="3845" width="10.140625" style="76" customWidth="1"/>
    <col min="3846" max="3846" width="9.42578125" style="76" customWidth="1"/>
    <col min="3847" max="3847" width="10.28515625" style="76" customWidth="1"/>
    <col min="3848" max="3849" width="9.85546875" style="76" customWidth="1"/>
    <col min="3850" max="3850" width="5.7109375" style="76" customWidth="1"/>
    <col min="3851" max="3852" width="9.85546875" style="76" customWidth="1"/>
    <col min="3853" max="3853" width="5.7109375" style="76" customWidth="1"/>
    <col min="3854" max="4090" width="9.140625" style="76"/>
    <col min="4091" max="4091" width="4.28515625" style="76" customWidth="1"/>
    <col min="4092" max="4092" width="7.7109375" style="76" customWidth="1"/>
    <col min="4093" max="4093" width="24.5703125" style="76" customWidth="1"/>
    <col min="4094" max="4094" width="9.7109375" style="76" customWidth="1"/>
    <col min="4095" max="4095" width="9.5703125" style="76" customWidth="1"/>
    <col min="4096" max="4096" width="10.7109375" style="76" customWidth="1"/>
    <col min="4097" max="4097" width="9.5703125" style="76" customWidth="1"/>
    <col min="4098" max="4098" width="10.5703125" style="76" customWidth="1"/>
    <col min="4099" max="4100" width="9.85546875" style="76" customWidth="1"/>
    <col min="4101" max="4101" width="10.140625" style="76" customWidth="1"/>
    <col min="4102" max="4102" width="9.42578125" style="76" customWidth="1"/>
    <col min="4103" max="4103" width="10.28515625" style="76" customWidth="1"/>
    <col min="4104" max="4105" width="9.85546875" style="76" customWidth="1"/>
    <col min="4106" max="4106" width="5.7109375" style="76" customWidth="1"/>
    <col min="4107" max="4108" width="9.85546875" style="76" customWidth="1"/>
    <col min="4109" max="4109" width="5.7109375" style="76" customWidth="1"/>
    <col min="4110" max="4346" width="9.140625" style="76"/>
    <col min="4347" max="4347" width="4.28515625" style="76" customWidth="1"/>
    <col min="4348" max="4348" width="7.7109375" style="76" customWidth="1"/>
    <col min="4349" max="4349" width="24.5703125" style="76" customWidth="1"/>
    <col min="4350" max="4350" width="9.7109375" style="76" customWidth="1"/>
    <col min="4351" max="4351" width="9.5703125" style="76" customWidth="1"/>
    <col min="4352" max="4352" width="10.7109375" style="76" customWidth="1"/>
    <col min="4353" max="4353" width="9.5703125" style="76" customWidth="1"/>
    <col min="4354" max="4354" width="10.5703125" style="76" customWidth="1"/>
    <col min="4355" max="4356" width="9.85546875" style="76" customWidth="1"/>
    <col min="4357" max="4357" width="10.140625" style="76" customWidth="1"/>
    <col min="4358" max="4358" width="9.42578125" style="76" customWidth="1"/>
    <col min="4359" max="4359" width="10.28515625" style="76" customWidth="1"/>
    <col min="4360" max="4361" width="9.85546875" style="76" customWidth="1"/>
    <col min="4362" max="4362" width="5.7109375" style="76" customWidth="1"/>
    <col min="4363" max="4364" width="9.85546875" style="76" customWidth="1"/>
    <col min="4365" max="4365" width="5.7109375" style="76" customWidth="1"/>
    <col min="4366" max="4602" width="9.140625" style="76"/>
    <col min="4603" max="4603" width="4.28515625" style="76" customWidth="1"/>
    <col min="4604" max="4604" width="7.7109375" style="76" customWidth="1"/>
    <col min="4605" max="4605" width="24.5703125" style="76" customWidth="1"/>
    <col min="4606" max="4606" width="9.7109375" style="76" customWidth="1"/>
    <col min="4607" max="4607" width="9.5703125" style="76" customWidth="1"/>
    <col min="4608" max="4608" width="10.7109375" style="76" customWidth="1"/>
    <col min="4609" max="4609" width="9.5703125" style="76" customWidth="1"/>
    <col min="4610" max="4610" width="10.5703125" style="76" customWidth="1"/>
    <col min="4611" max="4612" width="9.85546875" style="76" customWidth="1"/>
    <col min="4613" max="4613" width="10.140625" style="76" customWidth="1"/>
    <col min="4614" max="4614" width="9.42578125" style="76" customWidth="1"/>
    <col min="4615" max="4615" width="10.28515625" style="76" customWidth="1"/>
    <col min="4616" max="4617" width="9.85546875" style="76" customWidth="1"/>
    <col min="4618" max="4618" width="5.7109375" style="76" customWidth="1"/>
    <col min="4619" max="4620" width="9.85546875" style="76" customWidth="1"/>
    <col min="4621" max="4621" width="5.7109375" style="76" customWidth="1"/>
    <col min="4622" max="4858" width="9.140625" style="76"/>
    <col min="4859" max="4859" width="4.28515625" style="76" customWidth="1"/>
    <col min="4860" max="4860" width="7.7109375" style="76" customWidth="1"/>
    <col min="4861" max="4861" width="24.5703125" style="76" customWidth="1"/>
    <col min="4862" max="4862" width="9.7109375" style="76" customWidth="1"/>
    <col min="4863" max="4863" width="9.5703125" style="76" customWidth="1"/>
    <col min="4864" max="4864" width="10.7109375" style="76" customWidth="1"/>
    <col min="4865" max="4865" width="9.5703125" style="76" customWidth="1"/>
    <col min="4866" max="4866" width="10.5703125" style="76" customWidth="1"/>
    <col min="4867" max="4868" width="9.85546875" style="76" customWidth="1"/>
    <col min="4869" max="4869" width="10.140625" style="76" customWidth="1"/>
    <col min="4870" max="4870" width="9.42578125" style="76" customWidth="1"/>
    <col min="4871" max="4871" width="10.28515625" style="76" customWidth="1"/>
    <col min="4872" max="4873" width="9.85546875" style="76" customWidth="1"/>
    <col min="4874" max="4874" width="5.7109375" style="76" customWidth="1"/>
    <col min="4875" max="4876" width="9.85546875" style="76" customWidth="1"/>
    <col min="4877" max="4877" width="5.7109375" style="76" customWidth="1"/>
    <col min="4878" max="5114" width="9.140625" style="76"/>
    <col min="5115" max="5115" width="4.28515625" style="76" customWidth="1"/>
    <col min="5116" max="5116" width="7.7109375" style="76" customWidth="1"/>
    <col min="5117" max="5117" width="24.5703125" style="76" customWidth="1"/>
    <col min="5118" max="5118" width="9.7109375" style="76" customWidth="1"/>
    <col min="5119" max="5119" width="9.5703125" style="76" customWidth="1"/>
    <col min="5120" max="5120" width="10.7109375" style="76" customWidth="1"/>
    <col min="5121" max="5121" width="9.5703125" style="76" customWidth="1"/>
    <col min="5122" max="5122" width="10.5703125" style="76" customWidth="1"/>
    <col min="5123" max="5124" width="9.85546875" style="76" customWidth="1"/>
    <col min="5125" max="5125" width="10.140625" style="76" customWidth="1"/>
    <col min="5126" max="5126" width="9.42578125" style="76" customWidth="1"/>
    <col min="5127" max="5127" width="10.28515625" style="76" customWidth="1"/>
    <col min="5128" max="5129" width="9.85546875" style="76" customWidth="1"/>
    <col min="5130" max="5130" width="5.7109375" style="76" customWidth="1"/>
    <col min="5131" max="5132" width="9.85546875" style="76" customWidth="1"/>
    <col min="5133" max="5133" width="5.7109375" style="76" customWidth="1"/>
    <col min="5134" max="5370" width="9.140625" style="76"/>
    <col min="5371" max="5371" width="4.28515625" style="76" customWidth="1"/>
    <col min="5372" max="5372" width="7.7109375" style="76" customWidth="1"/>
    <col min="5373" max="5373" width="24.5703125" style="76" customWidth="1"/>
    <col min="5374" max="5374" width="9.7109375" style="76" customWidth="1"/>
    <col min="5375" max="5375" width="9.5703125" style="76" customWidth="1"/>
    <col min="5376" max="5376" width="10.7109375" style="76" customWidth="1"/>
    <col min="5377" max="5377" width="9.5703125" style="76" customWidth="1"/>
    <col min="5378" max="5378" width="10.5703125" style="76" customWidth="1"/>
    <col min="5379" max="5380" width="9.85546875" style="76" customWidth="1"/>
    <col min="5381" max="5381" width="10.140625" style="76" customWidth="1"/>
    <col min="5382" max="5382" width="9.42578125" style="76" customWidth="1"/>
    <col min="5383" max="5383" width="10.28515625" style="76" customWidth="1"/>
    <col min="5384" max="5385" width="9.85546875" style="76" customWidth="1"/>
    <col min="5386" max="5386" width="5.7109375" style="76" customWidth="1"/>
    <col min="5387" max="5388" width="9.85546875" style="76" customWidth="1"/>
    <col min="5389" max="5389" width="5.7109375" style="76" customWidth="1"/>
    <col min="5390" max="5626" width="9.140625" style="76"/>
    <col min="5627" max="5627" width="4.28515625" style="76" customWidth="1"/>
    <col min="5628" max="5628" width="7.7109375" style="76" customWidth="1"/>
    <col min="5629" max="5629" width="24.5703125" style="76" customWidth="1"/>
    <col min="5630" max="5630" width="9.7109375" style="76" customWidth="1"/>
    <col min="5631" max="5631" width="9.5703125" style="76" customWidth="1"/>
    <col min="5632" max="5632" width="10.7109375" style="76" customWidth="1"/>
    <col min="5633" max="5633" width="9.5703125" style="76" customWidth="1"/>
    <col min="5634" max="5634" width="10.5703125" style="76" customWidth="1"/>
    <col min="5635" max="5636" width="9.85546875" style="76" customWidth="1"/>
    <col min="5637" max="5637" width="10.140625" style="76" customWidth="1"/>
    <col min="5638" max="5638" width="9.42578125" style="76" customWidth="1"/>
    <col min="5639" max="5639" width="10.28515625" style="76" customWidth="1"/>
    <col min="5640" max="5641" width="9.85546875" style="76" customWidth="1"/>
    <col min="5642" max="5642" width="5.7109375" style="76" customWidth="1"/>
    <col min="5643" max="5644" width="9.85546875" style="76" customWidth="1"/>
    <col min="5645" max="5645" width="5.7109375" style="76" customWidth="1"/>
    <col min="5646" max="5882" width="9.140625" style="76"/>
    <col min="5883" max="5883" width="4.28515625" style="76" customWidth="1"/>
    <col min="5884" max="5884" width="7.7109375" style="76" customWidth="1"/>
    <col min="5885" max="5885" width="24.5703125" style="76" customWidth="1"/>
    <col min="5886" max="5886" width="9.7109375" style="76" customWidth="1"/>
    <col min="5887" max="5887" width="9.5703125" style="76" customWidth="1"/>
    <col min="5888" max="5888" width="10.7109375" style="76" customWidth="1"/>
    <col min="5889" max="5889" width="9.5703125" style="76" customWidth="1"/>
    <col min="5890" max="5890" width="10.5703125" style="76" customWidth="1"/>
    <col min="5891" max="5892" width="9.85546875" style="76" customWidth="1"/>
    <col min="5893" max="5893" width="10.140625" style="76" customWidth="1"/>
    <col min="5894" max="5894" width="9.42578125" style="76" customWidth="1"/>
    <col min="5895" max="5895" width="10.28515625" style="76" customWidth="1"/>
    <col min="5896" max="5897" width="9.85546875" style="76" customWidth="1"/>
    <col min="5898" max="5898" width="5.7109375" style="76" customWidth="1"/>
    <col min="5899" max="5900" width="9.85546875" style="76" customWidth="1"/>
    <col min="5901" max="5901" width="5.7109375" style="76" customWidth="1"/>
    <col min="5902" max="6138" width="9.140625" style="76"/>
    <col min="6139" max="6139" width="4.28515625" style="76" customWidth="1"/>
    <col min="6140" max="6140" width="7.7109375" style="76" customWidth="1"/>
    <col min="6141" max="6141" width="24.5703125" style="76" customWidth="1"/>
    <col min="6142" max="6142" width="9.7109375" style="76" customWidth="1"/>
    <col min="6143" max="6143" width="9.5703125" style="76" customWidth="1"/>
    <col min="6144" max="6144" width="10.7109375" style="76" customWidth="1"/>
    <col min="6145" max="6145" width="9.5703125" style="76" customWidth="1"/>
    <col min="6146" max="6146" width="10.5703125" style="76" customWidth="1"/>
    <col min="6147" max="6148" width="9.85546875" style="76" customWidth="1"/>
    <col min="6149" max="6149" width="10.140625" style="76" customWidth="1"/>
    <col min="6150" max="6150" width="9.42578125" style="76" customWidth="1"/>
    <col min="6151" max="6151" width="10.28515625" style="76" customWidth="1"/>
    <col min="6152" max="6153" width="9.85546875" style="76" customWidth="1"/>
    <col min="6154" max="6154" width="5.7109375" style="76" customWidth="1"/>
    <col min="6155" max="6156" width="9.85546875" style="76" customWidth="1"/>
    <col min="6157" max="6157" width="5.7109375" style="76" customWidth="1"/>
    <col min="6158" max="6394" width="9.140625" style="76"/>
    <col min="6395" max="6395" width="4.28515625" style="76" customWidth="1"/>
    <col min="6396" max="6396" width="7.7109375" style="76" customWidth="1"/>
    <col min="6397" max="6397" width="24.5703125" style="76" customWidth="1"/>
    <col min="6398" max="6398" width="9.7109375" style="76" customWidth="1"/>
    <col min="6399" max="6399" width="9.5703125" style="76" customWidth="1"/>
    <col min="6400" max="6400" width="10.7109375" style="76" customWidth="1"/>
    <col min="6401" max="6401" width="9.5703125" style="76" customWidth="1"/>
    <col min="6402" max="6402" width="10.5703125" style="76" customWidth="1"/>
    <col min="6403" max="6404" width="9.85546875" style="76" customWidth="1"/>
    <col min="6405" max="6405" width="10.140625" style="76" customWidth="1"/>
    <col min="6406" max="6406" width="9.42578125" style="76" customWidth="1"/>
    <col min="6407" max="6407" width="10.28515625" style="76" customWidth="1"/>
    <col min="6408" max="6409" width="9.85546875" style="76" customWidth="1"/>
    <col min="6410" max="6410" width="5.7109375" style="76" customWidth="1"/>
    <col min="6411" max="6412" width="9.85546875" style="76" customWidth="1"/>
    <col min="6413" max="6413" width="5.7109375" style="76" customWidth="1"/>
    <col min="6414" max="6650" width="9.140625" style="76"/>
    <col min="6651" max="6651" width="4.28515625" style="76" customWidth="1"/>
    <col min="6652" max="6652" width="7.7109375" style="76" customWidth="1"/>
    <col min="6653" max="6653" width="24.5703125" style="76" customWidth="1"/>
    <col min="6654" max="6654" width="9.7109375" style="76" customWidth="1"/>
    <col min="6655" max="6655" width="9.5703125" style="76" customWidth="1"/>
    <col min="6656" max="6656" width="10.7109375" style="76" customWidth="1"/>
    <col min="6657" max="6657" width="9.5703125" style="76" customWidth="1"/>
    <col min="6658" max="6658" width="10.5703125" style="76" customWidth="1"/>
    <col min="6659" max="6660" width="9.85546875" style="76" customWidth="1"/>
    <col min="6661" max="6661" width="10.140625" style="76" customWidth="1"/>
    <col min="6662" max="6662" width="9.42578125" style="76" customWidth="1"/>
    <col min="6663" max="6663" width="10.28515625" style="76" customWidth="1"/>
    <col min="6664" max="6665" width="9.85546875" style="76" customWidth="1"/>
    <col min="6666" max="6666" width="5.7109375" style="76" customWidth="1"/>
    <col min="6667" max="6668" width="9.85546875" style="76" customWidth="1"/>
    <col min="6669" max="6669" width="5.7109375" style="76" customWidth="1"/>
    <col min="6670" max="6906" width="9.140625" style="76"/>
    <col min="6907" max="6907" width="4.28515625" style="76" customWidth="1"/>
    <col min="6908" max="6908" width="7.7109375" style="76" customWidth="1"/>
    <col min="6909" max="6909" width="24.5703125" style="76" customWidth="1"/>
    <col min="6910" max="6910" width="9.7109375" style="76" customWidth="1"/>
    <col min="6911" max="6911" width="9.5703125" style="76" customWidth="1"/>
    <col min="6912" max="6912" width="10.7109375" style="76" customWidth="1"/>
    <col min="6913" max="6913" width="9.5703125" style="76" customWidth="1"/>
    <col min="6914" max="6914" width="10.5703125" style="76" customWidth="1"/>
    <col min="6915" max="6916" width="9.85546875" style="76" customWidth="1"/>
    <col min="6917" max="6917" width="10.140625" style="76" customWidth="1"/>
    <col min="6918" max="6918" width="9.42578125" style="76" customWidth="1"/>
    <col min="6919" max="6919" width="10.28515625" style="76" customWidth="1"/>
    <col min="6920" max="6921" width="9.85546875" style="76" customWidth="1"/>
    <col min="6922" max="6922" width="5.7109375" style="76" customWidth="1"/>
    <col min="6923" max="6924" width="9.85546875" style="76" customWidth="1"/>
    <col min="6925" max="6925" width="5.7109375" style="76" customWidth="1"/>
    <col min="6926" max="7162" width="9.140625" style="76"/>
    <col min="7163" max="7163" width="4.28515625" style="76" customWidth="1"/>
    <col min="7164" max="7164" width="7.7109375" style="76" customWidth="1"/>
    <col min="7165" max="7165" width="24.5703125" style="76" customWidth="1"/>
    <col min="7166" max="7166" width="9.7109375" style="76" customWidth="1"/>
    <col min="7167" max="7167" width="9.5703125" style="76" customWidth="1"/>
    <col min="7168" max="7168" width="10.7109375" style="76" customWidth="1"/>
    <col min="7169" max="7169" width="9.5703125" style="76" customWidth="1"/>
    <col min="7170" max="7170" width="10.5703125" style="76" customWidth="1"/>
    <col min="7171" max="7172" width="9.85546875" style="76" customWidth="1"/>
    <col min="7173" max="7173" width="10.140625" style="76" customWidth="1"/>
    <col min="7174" max="7174" width="9.42578125" style="76" customWidth="1"/>
    <col min="7175" max="7175" width="10.28515625" style="76" customWidth="1"/>
    <col min="7176" max="7177" width="9.85546875" style="76" customWidth="1"/>
    <col min="7178" max="7178" width="5.7109375" style="76" customWidth="1"/>
    <col min="7179" max="7180" width="9.85546875" style="76" customWidth="1"/>
    <col min="7181" max="7181" width="5.7109375" style="76" customWidth="1"/>
    <col min="7182" max="7418" width="9.140625" style="76"/>
    <col min="7419" max="7419" width="4.28515625" style="76" customWidth="1"/>
    <col min="7420" max="7420" width="7.7109375" style="76" customWidth="1"/>
    <col min="7421" max="7421" width="24.5703125" style="76" customWidth="1"/>
    <col min="7422" max="7422" width="9.7109375" style="76" customWidth="1"/>
    <col min="7423" max="7423" width="9.5703125" style="76" customWidth="1"/>
    <col min="7424" max="7424" width="10.7109375" style="76" customWidth="1"/>
    <col min="7425" max="7425" width="9.5703125" style="76" customWidth="1"/>
    <col min="7426" max="7426" width="10.5703125" style="76" customWidth="1"/>
    <col min="7427" max="7428" width="9.85546875" style="76" customWidth="1"/>
    <col min="7429" max="7429" width="10.140625" style="76" customWidth="1"/>
    <col min="7430" max="7430" width="9.42578125" style="76" customWidth="1"/>
    <col min="7431" max="7431" width="10.28515625" style="76" customWidth="1"/>
    <col min="7432" max="7433" width="9.85546875" style="76" customWidth="1"/>
    <col min="7434" max="7434" width="5.7109375" style="76" customWidth="1"/>
    <col min="7435" max="7436" width="9.85546875" style="76" customWidth="1"/>
    <col min="7437" max="7437" width="5.7109375" style="76" customWidth="1"/>
    <col min="7438" max="7674" width="9.140625" style="76"/>
    <col min="7675" max="7675" width="4.28515625" style="76" customWidth="1"/>
    <col min="7676" max="7676" width="7.7109375" style="76" customWidth="1"/>
    <col min="7677" max="7677" width="24.5703125" style="76" customWidth="1"/>
    <col min="7678" max="7678" width="9.7109375" style="76" customWidth="1"/>
    <col min="7679" max="7679" width="9.5703125" style="76" customWidth="1"/>
    <col min="7680" max="7680" width="10.7109375" style="76" customWidth="1"/>
    <col min="7681" max="7681" width="9.5703125" style="76" customWidth="1"/>
    <col min="7682" max="7682" width="10.5703125" style="76" customWidth="1"/>
    <col min="7683" max="7684" width="9.85546875" style="76" customWidth="1"/>
    <col min="7685" max="7685" width="10.140625" style="76" customWidth="1"/>
    <col min="7686" max="7686" width="9.42578125" style="76" customWidth="1"/>
    <col min="7687" max="7687" width="10.28515625" style="76" customWidth="1"/>
    <col min="7688" max="7689" width="9.85546875" style="76" customWidth="1"/>
    <col min="7690" max="7690" width="5.7109375" style="76" customWidth="1"/>
    <col min="7691" max="7692" width="9.85546875" style="76" customWidth="1"/>
    <col min="7693" max="7693" width="5.7109375" style="76" customWidth="1"/>
    <col min="7694" max="7930" width="9.140625" style="76"/>
    <col min="7931" max="7931" width="4.28515625" style="76" customWidth="1"/>
    <col min="7932" max="7932" width="7.7109375" style="76" customWidth="1"/>
    <col min="7933" max="7933" width="24.5703125" style="76" customWidth="1"/>
    <col min="7934" max="7934" width="9.7109375" style="76" customWidth="1"/>
    <col min="7935" max="7935" width="9.5703125" style="76" customWidth="1"/>
    <col min="7936" max="7936" width="10.7109375" style="76" customWidth="1"/>
    <col min="7937" max="7937" width="9.5703125" style="76" customWidth="1"/>
    <col min="7938" max="7938" width="10.5703125" style="76" customWidth="1"/>
    <col min="7939" max="7940" width="9.85546875" style="76" customWidth="1"/>
    <col min="7941" max="7941" width="10.140625" style="76" customWidth="1"/>
    <col min="7942" max="7942" width="9.42578125" style="76" customWidth="1"/>
    <col min="7943" max="7943" width="10.28515625" style="76" customWidth="1"/>
    <col min="7944" max="7945" width="9.85546875" style="76" customWidth="1"/>
    <col min="7946" max="7946" width="5.7109375" style="76" customWidth="1"/>
    <col min="7947" max="7948" width="9.85546875" style="76" customWidth="1"/>
    <col min="7949" max="7949" width="5.7109375" style="76" customWidth="1"/>
    <col min="7950" max="8186" width="9.140625" style="76"/>
    <col min="8187" max="8187" width="4.28515625" style="76" customWidth="1"/>
    <col min="8188" max="8188" width="7.7109375" style="76" customWidth="1"/>
    <col min="8189" max="8189" width="24.5703125" style="76" customWidth="1"/>
    <col min="8190" max="8190" width="9.7109375" style="76" customWidth="1"/>
    <col min="8191" max="8191" width="9.5703125" style="76" customWidth="1"/>
    <col min="8192" max="8192" width="10.7109375" style="76" customWidth="1"/>
    <col min="8193" max="8193" width="9.5703125" style="76" customWidth="1"/>
    <col min="8194" max="8194" width="10.5703125" style="76" customWidth="1"/>
    <col min="8195" max="8196" width="9.85546875" style="76" customWidth="1"/>
    <col min="8197" max="8197" width="10.140625" style="76" customWidth="1"/>
    <col min="8198" max="8198" width="9.42578125" style="76" customWidth="1"/>
    <col min="8199" max="8199" width="10.28515625" style="76" customWidth="1"/>
    <col min="8200" max="8201" width="9.85546875" style="76" customWidth="1"/>
    <col min="8202" max="8202" width="5.7109375" style="76" customWidth="1"/>
    <col min="8203" max="8204" width="9.85546875" style="76" customWidth="1"/>
    <col min="8205" max="8205" width="5.7109375" style="76" customWidth="1"/>
    <col min="8206" max="8442" width="9.140625" style="76"/>
    <col min="8443" max="8443" width="4.28515625" style="76" customWidth="1"/>
    <col min="8444" max="8444" width="7.7109375" style="76" customWidth="1"/>
    <col min="8445" max="8445" width="24.5703125" style="76" customWidth="1"/>
    <col min="8446" max="8446" width="9.7109375" style="76" customWidth="1"/>
    <col min="8447" max="8447" width="9.5703125" style="76" customWidth="1"/>
    <col min="8448" max="8448" width="10.7109375" style="76" customWidth="1"/>
    <col min="8449" max="8449" width="9.5703125" style="76" customWidth="1"/>
    <col min="8450" max="8450" width="10.5703125" style="76" customWidth="1"/>
    <col min="8451" max="8452" width="9.85546875" style="76" customWidth="1"/>
    <col min="8453" max="8453" width="10.140625" style="76" customWidth="1"/>
    <col min="8454" max="8454" width="9.42578125" style="76" customWidth="1"/>
    <col min="8455" max="8455" width="10.28515625" style="76" customWidth="1"/>
    <col min="8456" max="8457" width="9.85546875" style="76" customWidth="1"/>
    <col min="8458" max="8458" width="5.7109375" style="76" customWidth="1"/>
    <col min="8459" max="8460" width="9.85546875" style="76" customWidth="1"/>
    <col min="8461" max="8461" width="5.7109375" style="76" customWidth="1"/>
    <col min="8462" max="8698" width="9.140625" style="76"/>
    <col min="8699" max="8699" width="4.28515625" style="76" customWidth="1"/>
    <col min="8700" max="8700" width="7.7109375" style="76" customWidth="1"/>
    <col min="8701" max="8701" width="24.5703125" style="76" customWidth="1"/>
    <col min="8702" max="8702" width="9.7109375" style="76" customWidth="1"/>
    <col min="8703" max="8703" width="9.5703125" style="76" customWidth="1"/>
    <col min="8704" max="8704" width="10.7109375" style="76" customWidth="1"/>
    <col min="8705" max="8705" width="9.5703125" style="76" customWidth="1"/>
    <col min="8706" max="8706" width="10.5703125" style="76" customWidth="1"/>
    <col min="8707" max="8708" width="9.85546875" style="76" customWidth="1"/>
    <col min="8709" max="8709" width="10.140625" style="76" customWidth="1"/>
    <col min="8710" max="8710" width="9.42578125" style="76" customWidth="1"/>
    <col min="8711" max="8711" width="10.28515625" style="76" customWidth="1"/>
    <col min="8712" max="8713" width="9.85546875" style="76" customWidth="1"/>
    <col min="8714" max="8714" width="5.7109375" style="76" customWidth="1"/>
    <col min="8715" max="8716" width="9.85546875" style="76" customWidth="1"/>
    <col min="8717" max="8717" width="5.7109375" style="76" customWidth="1"/>
    <col min="8718" max="8954" width="9.140625" style="76"/>
    <col min="8955" max="8955" width="4.28515625" style="76" customWidth="1"/>
    <col min="8956" max="8956" width="7.7109375" style="76" customWidth="1"/>
    <col min="8957" max="8957" width="24.5703125" style="76" customWidth="1"/>
    <col min="8958" max="8958" width="9.7109375" style="76" customWidth="1"/>
    <col min="8959" max="8959" width="9.5703125" style="76" customWidth="1"/>
    <col min="8960" max="8960" width="10.7109375" style="76" customWidth="1"/>
    <col min="8961" max="8961" width="9.5703125" style="76" customWidth="1"/>
    <col min="8962" max="8962" width="10.5703125" style="76" customWidth="1"/>
    <col min="8963" max="8964" width="9.85546875" style="76" customWidth="1"/>
    <col min="8965" max="8965" width="10.140625" style="76" customWidth="1"/>
    <col min="8966" max="8966" width="9.42578125" style="76" customWidth="1"/>
    <col min="8967" max="8967" width="10.28515625" style="76" customWidth="1"/>
    <col min="8968" max="8969" width="9.85546875" style="76" customWidth="1"/>
    <col min="8970" max="8970" width="5.7109375" style="76" customWidth="1"/>
    <col min="8971" max="8972" width="9.85546875" style="76" customWidth="1"/>
    <col min="8973" max="8973" width="5.7109375" style="76" customWidth="1"/>
    <col min="8974" max="9210" width="9.140625" style="76"/>
    <col min="9211" max="9211" width="4.28515625" style="76" customWidth="1"/>
    <col min="9212" max="9212" width="7.7109375" style="76" customWidth="1"/>
    <col min="9213" max="9213" width="24.5703125" style="76" customWidth="1"/>
    <col min="9214" max="9214" width="9.7109375" style="76" customWidth="1"/>
    <col min="9215" max="9215" width="9.5703125" style="76" customWidth="1"/>
    <col min="9216" max="9216" width="10.7109375" style="76" customWidth="1"/>
    <col min="9217" max="9217" width="9.5703125" style="76" customWidth="1"/>
    <col min="9218" max="9218" width="10.5703125" style="76" customWidth="1"/>
    <col min="9219" max="9220" width="9.85546875" style="76" customWidth="1"/>
    <col min="9221" max="9221" width="10.140625" style="76" customWidth="1"/>
    <col min="9222" max="9222" width="9.42578125" style="76" customWidth="1"/>
    <col min="9223" max="9223" width="10.28515625" style="76" customWidth="1"/>
    <col min="9224" max="9225" width="9.85546875" style="76" customWidth="1"/>
    <col min="9226" max="9226" width="5.7109375" style="76" customWidth="1"/>
    <col min="9227" max="9228" width="9.85546875" style="76" customWidth="1"/>
    <col min="9229" max="9229" width="5.7109375" style="76" customWidth="1"/>
    <col min="9230" max="9466" width="9.140625" style="76"/>
    <col min="9467" max="9467" width="4.28515625" style="76" customWidth="1"/>
    <col min="9468" max="9468" width="7.7109375" style="76" customWidth="1"/>
    <col min="9469" max="9469" width="24.5703125" style="76" customWidth="1"/>
    <col min="9470" max="9470" width="9.7109375" style="76" customWidth="1"/>
    <col min="9471" max="9471" width="9.5703125" style="76" customWidth="1"/>
    <col min="9472" max="9472" width="10.7109375" style="76" customWidth="1"/>
    <col min="9473" max="9473" width="9.5703125" style="76" customWidth="1"/>
    <col min="9474" max="9474" width="10.5703125" style="76" customWidth="1"/>
    <col min="9475" max="9476" width="9.85546875" style="76" customWidth="1"/>
    <col min="9477" max="9477" width="10.140625" style="76" customWidth="1"/>
    <col min="9478" max="9478" width="9.42578125" style="76" customWidth="1"/>
    <col min="9479" max="9479" width="10.28515625" style="76" customWidth="1"/>
    <col min="9480" max="9481" width="9.85546875" style="76" customWidth="1"/>
    <col min="9482" max="9482" width="5.7109375" style="76" customWidth="1"/>
    <col min="9483" max="9484" width="9.85546875" style="76" customWidth="1"/>
    <col min="9485" max="9485" width="5.7109375" style="76" customWidth="1"/>
    <col min="9486" max="9722" width="9.140625" style="76"/>
    <col min="9723" max="9723" width="4.28515625" style="76" customWidth="1"/>
    <col min="9724" max="9724" width="7.7109375" style="76" customWidth="1"/>
    <col min="9725" max="9725" width="24.5703125" style="76" customWidth="1"/>
    <col min="9726" max="9726" width="9.7109375" style="76" customWidth="1"/>
    <col min="9727" max="9727" width="9.5703125" style="76" customWidth="1"/>
    <col min="9728" max="9728" width="10.7109375" style="76" customWidth="1"/>
    <col min="9729" max="9729" width="9.5703125" style="76" customWidth="1"/>
    <col min="9730" max="9730" width="10.5703125" style="76" customWidth="1"/>
    <col min="9731" max="9732" width="9.85546875" style="76" customWidth="1"/>
    <col min="9733" max="9733" width="10.140625" style="76" customWidth="1"/>
    <col min="9734" max="9734" width="9.42578125" style="76" customWidth="1"/>
    <col min="9735" max="9735" width="10.28515625" style="76" customWidth="1"/>
    <col min="9736" max="9737" width="9.85546875" style="76" customWidth="1"/>
    <col min="9738" max="9738" width="5.7109375" style="76" customWidth="1"/>
    <col min="9739" max="9740" width="9.85546875" style="76" customWidth="1"/>
    <col min="9741" max="9741" width="5.7109375" style="76" customWidth="1"/>
    <col min="9742" max="9978" width="9.140625" style="76"/>
    <col min="9979" max="9979" width="4.28515625" style="76" customWidth="1"/>
    <col min="9980" max="9980" width="7.7109375" style="76" customWidth="1"/>
    <col min="9981" max="9981" width="24.5703125" style="76" customWidth="1"/>
    <col min="9982" max="9982" width="9.7109375" style="76" customWidth="1"/>
    <col min="9983" max="9983" width="9.5703125" style="76" customWidth="1"/>
    <col min="9984" max="9984" width="10.7109375" style="76" customWidth="1"/>
    <col min="9985" max="9985" width="9.5703125" style="76" customWidth="1"/>
    <col min="9986" max="9986" width="10.5703125" style="76" customWidth="1"/>
    <col min="9987" max="9988" width="9.85546875" style="76" customWidth="1"/>
    <col min="9989" max="9989" width="10.140625" style="76" customWidth="1"/>
    <col min="9990" max="9990" width="9.42578125" style="76" customWidth="1"/>
    <col min="9991" max="9991" width="10.28515625" style="76" customWidth="1"/>
    <col min="9992" max="9993" width="9.85546875" style="76" customWidth="1"/>
    <col min="9994" max="9994" width="5.7109375" style="76" customWidth="1"/>
    <col min="9995" max="9996" width="9.85546875" style="76" customWidth="1"/>
    <col min="9997" max="9997" width="5.7109375" style="76" customWidth="1"/>
    <col min="9998" max="10234" width="9.140625" style="76"/>
    <col min="10235" max="10235" width="4.28515625" style="76" customWidth="1"/>
    <col min="10236" max="10236" width="7.7109375" style="76" customWidth="1"/>
    <col min="10237" max="10237" width="24.5703125" style="76" customWidth="1"/>
    <col min="10238" max="10238" width="9.7109375" style="76" customWidth="1"/>
    <col min="10239" max="10239" width="9.5703125" style="76" customWidth="1"/>
    <col min="10240" max="10240" width="10.7109375" style="76" customWidth="1"/>
    <col min="10241" max="10241" width="9.5703125" style="76" customWidth="1"/>
    <col min="10242" max="10242" width="10.5703125" style="76" customWidth="1"/>
    <col min="10243" max="10244" width="9.85546875" style="76" customWidth="1"/>
    <col min="10245" max="10245" width="10.140625" style="76" customWidth="1"/>
    <col min="10246" max="10246" width="9.42578125" style="76" customWidth="1"/>
    <col min="10247" max="10247" width="10.28515625" style="76" customWidth="1"/>
    <col min="10248" max="10249" width="9.85546875" style="76" customWidth="1"/>
    <col min="10250" max="10250" width="5.7109375" style="76" customWidth="1"/>
    <col min="10251" max="10252" width="9.85546875" style="76" customWidth="1"/>
    <col min="10253" max="10253" width="5.7109375" style="76" customWidth="1"/>
    <col min="10254" max="10490" width="9.140625" style="76"/>
    <col min="10491" max="10491" width="4.28515625" style="76" customWidth="1"/>
    <col min="10492" max="10492" width="7.7109375" style="76" customWidth="1"/>
    <col min="10493" max="10493" width="24.5703125" style="76" customWidth="1"/>
    <col min="10494" max="10494" width="9.7109375" style="76" customWidth="1"/>
    <col min="10495" max="10495" width="9.5703125" style="76" customWidth="1"/>
    <col min="10496" max="10496" width="10.7109375" style="76" customWidth="1"/>
    <col min="10497" max="10497" width="9.5703125" style="76" customWidth="1"/>
    <col min="10498" max="10498" width="10.5703125" style="76" customWidth="1"/>
    <col min="10499" max="10500" width="9.85546875" style="76" customWidth="1"/>
    <col min="10501" max="10501" width="10.140625" style="76" customWidth="1"/>
    <col min="10502" max="10502" width="9.42578125" style="76" customWidth="1"/>
    <col min="10503" max="10503" width="10.28515625" style="76" customWidth="1"/>
    <col min="10504" max="10505" width="9.85546875" style="76" customWidth="1"/>
    <col min="10506" max="10506" width="5.7109375" style="76" customWidth="1"/>
    <col min="10507" max="10508" width="9.85546875" style="76" customWidth="1"/>
    <col min="10509" max="10509" width="5.7109375" style="76" customWidth="1"/>
    <col min="10510" max="10746" width="9.140625" style="76"/>
    <col min="10747" max="10747" width="4.28515625" style="76" customWidth="1"/>
    <col min="10748" max="10748" width="7.7109375" style="76" customWidth="1"/>
    <col min="10749" max="10749" width="24.5703125" style="76" customWidth="1"/>
    <col min="10750" max="10750" width="9.7109375" style="76" customWidth="1"/>
    <col min="10751" max="10751" width="9.5703125" style="76" customWidth="1"/>
    <col min="10752" max="10752" width="10.7109375" style="76" customWidth="1"/>
    <col min="10753" max="10753" width="9.5703125" style="76" customWidth="1"/>
    <col min="10754" max="10754" width="10.5703125" style="76" customWidth="1"/>
    <col min="10755" max="10756" width="9.85546875" style="76" customWidth="1"/>
    <col min="10757" max="10757" width="10.140625" style="76" customWidth="1"/>
    <col min="10758" max="10758" width="9.42578125" style="76" customWidth="1"/>
    <col min="10759" max="10759" width="10.28515625" style="76" customWidth="1"/>
    <col min="10760" max="10761" width="9.85546875" style="76" customWidth="1"/>
    <col min="10762" max="10762" width="5.7109375" style="76" customWidth="1"/>
    <col min="10763" max="10764" width="9.85546875" style="76" customWidth="1"/>
    <col min="10765" max="10765" width="5.7109375" style="76" customWidth="1"/>
    <col min="10766" max="11002" width="9.140625" style="76"/>
    <col min="11003" max="11003" width="4.28515625" style="76" customWidth="1"/>
    <col min="11004" max="11004" width="7.7109375" style="76" customWidth="1"/>
    <col min="11005" max="11005" width="24.5703125" style="76" customWidth="1"/>
    <col min="11006" max="11006" width="9.7109375" style="76" customWidth="1"/>
    <col min="11007" max="11007" width="9.5703125" style="76" customWidth="1"/>
    <col min="11008" max="11008" width="10.7109375" style="76" customWidth="1"/>
    <col min="11009" max="11009" width="9.5703125" style="76" customWidth="1"/>
    <col min="11010" max="11010" width="10.5703125" style="76" customWidth="1"/>
    <col min="11011" max="11012" width="9.85546875" style="76" customWidth="1"/>
    <col min="11013" max="11013" width="10.140625" style="76" customWidth="1"/>
    <col min="11014" max="11014" width="9.42578125" style="76" customWidth="1"/>
    <col min="11015" max="11015" width="10.28515625" style="76" customWidth="1"/>
    <col min="11016" max="11017" width="9.85546875" style="76" customWidth="1"/>
    <col min="11018" max="11018" width="5.7109375" style="76" customWidth="1"/>
    <col min="11019" max="11020" width="9.85546875" style="76" customWidth="1"/>
    <col min="11021" max="11021" width="5.7109375" style="76" customWidth="1"/>
    <col min="11022" max="11258" width="9.140625" style="76"/>
    <col min="11259" max="11259" width="4.28515625" style="76" customWidth="1"/>
    <col min="11260" max="11260" width="7.7109375" style="76" customWidth="1"/>
    <col min="11261" max="11261" width="24.5703125" style="76" customWidth="1"/>
    <col min="11262" max="11262" width="9.7109375" style="76" customWidth="1"/>
    <col min="11263" max="11263" width="9.5703125" style="76" customWidth="1"/>
    <col min="11264" max="11264" width="10.7109375" style="76" customWidth="1"/>
    <col min="11265" max="11265" width="9.5703125" style="76" customWidth="1"/>
    <col min="11266" max="11266" width="10.5703125" style="76" customWidth="1"/>
    <col min="11267" max="11268" width="9.85546875" style="76" customWidth="1"/>
    <col min="11269" max="11269" width="10.140625" style="76" customWidth="1"/>
    <col min="11270" max="11270" width="9.42578125" style="76" customWidth="1"/>
    <col min="11271" max="11271" width="10.28515625" style="76" customWidth="1"/>
    <col min="11272" max="11273" width="9.85546875" style="76" customWidth="1"/>
    <col min="11274" max="11274" width="5.7109375" style="76" customWidth="1"/>
    <col min="11275" max="11276" width="9.85546875" style="76" customWidth="1"/>
    <col min="11277" max="11277" width="5.7109375" style="76" customWidth="1"/>
    <col min="11278" max="11514" width="9.140625" style="76"/>
    <col min="11515" max="11515" width="4.28515625" style="76" customWidth="1"/>
    <col min="11516" max="11516" width="7.7109375" style="76" customWidth="1"/>
    <col min="11517" max="11517" width="24.5703125" style="76" customWidth="1"/>
    <col min="11518" max="11518" width="9.7109375" style="76" customWidth="1"/>
    <col min="11519" max="11519" width="9.5703125" style="76" customWidth="1"/>
    <col min="11520" max="11520" width="10.7109375" style="76" customWidth="1"/>
    <col min="11521" max="11521" width="9.5703125" style="76" customWidth="1"/>
    <col min="11522" max="11522" width="10.5703125" style="76" customWidth="1"/>
    <col min="11523" max="11524" width="9.85546875" style="76" customWidth="1"/>
    <col min="11525" max="11525" width="10.140625" style="76" customWidth="1"/>
    <col min="11526" max="11526" width="9.42578125" style="76" customWidth="1"/>
    <col min="11527" max="11527" width="10.28515625" style="76" customWidth="1"/>
    <col min="11528" max="11529" width="9.85546875" style="76" customWidth="1"/>
    <col min="11530" max="11530" width="5.7109375" style="76" customWidth="1"/>
    <col min="11531" max="11532" width="9.85546875" style="76" customWidth="1"/>
    <col min="11533" max="11533" width="5.7109375" style="76" customWidth="1"/>
    <col min="11534" max="11770" width="9.140625" style="76"/>
    <col min="11771" max="11771" width="4.28515625" style="76" customWidth="1"/>
    <col min="11772" max="11772" width="7.7109375" style="76" customWidth="1"/>
    <col min="11773" max="11773" width="24.5703125" style="76" customWidth="1"/>
    <col min="11774" max="11774" width="9.7109375" style="76" customWidth="1"/>
    <col min="11775" max="11775" width="9.5703125" style="76" customWidth="1"/>
    <col min="11776" max="11776" width="10.7109375" style="76" customWidth="1"/>
    <col min="11777" max="11777" width="9.5703125" style="76" customWidth="1"/>
    <col min="11778" max="11778" width="10.5703125" style="76" customWidth="1"/>
    <col min="11779" max="11780" width="9.85546875" style="76" customWidth="1"/>
    <col min="11781" max="11781" width="10.140625" style="76" customWidth="1"/>
    <col min="11782" max="11782" width="9.42578125" style="76" customWidth="1"/>
    <col min="11783" max="11783" width="10.28515625" style="76" customWidth="1"/>
    <col min="11784" max="11785" width="9.85546875" style="76" customWidth="1"/>
    <col min="11786" max="11786" width="5.7109375" style="76" customWidth="1"/>
    <col min="11787" max="11788" width="9.85546875" style="76" customWidth="1"/>
    <col min="11789" max="11789" width="5.7109375" style="76" customWidth="1"/>
    <col min="11790" max="12026" width="9.140625" style="76"/>
    <col min="12027" max="12027" width="4.28515625" style="76" customWidth="1"/>
    <col min="12028" max="12028" width="7.7109375" style="76" customWidth="1"/>
    <col min="12029" max="12029" width="24.5703125" style="76" customWidth="1"/>
    <col min="12030" max="12030" width="9.7109375" style="76" customWidth="1"/>
    <col min="12031" max="12031" width="9.5703125" style="76" customWidth="1"/>
    <col min="12032" max="12032" width="10.7109375" style="76" customWidth="1"/>
    <col min="12033" max="12033" width="9.5703125" style="76" customWidth="1"/>
    <col min="12034" max="12034" width="10.5703125" style="76" customWidth="1"/>
    <col min="12035" max="12036" width="9.85546875" style="76" customWidth="1"/>
    <col min="12037" max="12037" width="10.140625" style="76" customWidth="1"/>
    <col min="12038" max="12038" width="9.42578125" style="76" customWidth="1"/>
    <col min="12039" max="12039" width="10.28515625" style="76" customWidth="1"/>
    <col min="12040" max="12041" width="9.85546875" style="76" customWidth="1"/>
    <col min="12042" max="12042" width="5.7109375" style="76" customWidth="1"/>
    <col min="12043" max="12044" width="9.85546875" style="76" customWidth="1"/>
    <col min="12045" max="12045" width="5.7109375" style="76" customWidth="1"/>
    <col min="12046" max="12282" width="9.140625" style="76"/>
    <col min="12283" max="12283" width="4.28515625" style="76" customWidth="1"/>
    <col min="12284" max="12284" width="7.7109375" style="76" customWidth="1"/>
    <col min="12285" max="12285" width="24.5703125" style="76" customWidth="1"/>
    <col min="12286" max="12286" width="9.7109375" style="76" customWidth="1"/>
    <col min="12287" max="12287" width="9.5703125" style="76" customWidth="1"/>
    <col min="12288" max="12288" width="10.7109375" style="76" customWidth="1"/>
    <col min="12289" max="12289" width="9.5703125" style="76" customWidth="1"/>
    <col min="12290" max="12290" width="10.5703125" style="76" customWidth="1"/>
    <col min="12291" max="12292" width="9.85546875" style="76" customWidth="1"/>
    <col min="12293" max="12293" width="10.140625" style="76" customWidth="1"/>
    <col min="12294" max="12294" width="9.42578125" style="76" customWidth="1"/>
    <col min="12295" max="12295" width="10.28515625" style="76" customWidth="1"/>
    <col min="12296" max="12297" width="9.85546875" style="76" customWidth="1"/>
    <col min="12298" max="12298" width="5.7109375" style="76" customWidth="1"/>
    <col min="12299" max="12300" width="9.85546875" style="76" customWidth="1"/>
    <col min="12301" max="12301" width="5.7109375" style="76" customWidth="1"/>
    <col min="12302" max="12538" width="9.140625" style="76"/>
    <col min="12539" max="12539" width="4.28515625" style="76" customWidth="1"/>
    <col min="12540" max="12540" width="7.7109375" style="76" customWidth="1"/>
    <col min="12541" max="12541" width="24.5703125" style="76" customWidth="1"/>
    <col min="12542" max="12542" width="9.7109375" style="76" customWidth="1"/>
    <col min="12543" max="12543" width="9.5703125" style="76" customWidth="1"/>
    <col min="12544" max="12544" width="10.7109375" style="76" customWidth="1"/>
    <col min="12545" max="12545" width="9.5703125" style="76" customWidth="1"/>
    <col min="12546" max="12546" width="10.5703125" style="76" customWidth="1"/>
    <col min="12547" max="12548" width="9.85546875" style="76" customWidth="1"/>
    <col min="12549" max="12549" width="10.140625" style="76" customWidth="1"/>
    <col min="12550" max="12550" width="9.42578125" style="76" customWidth="1"/>
    <col min="12551" max="12551" width="10.28515625" style="76" customWidth="1"/>
    <col min="12552" max="12553" width="9.85546875" style="76" customWidth="1"/>
    <col min="12554" max="12554" width="5.7109375" style="76" customWidth="1"/>
    <col min="12555" max="12556" width="9.85546875" style="76" customWidth="1"/>
    <col min="12557" max="12557" width="5.7109375" style="76" customWidth="1"/>
    <col min="12558" max="12794" width="9.140625" style="76"/>
    <col min="12795" max="12795" width="4.28515625" style="76" customWidth="1"/>
    <col min="12796" max="12796" width="7.7109375" style="76" customWidth="1"/>
    <col min="12797" max="12797" width="24.5703125" style="76" customWidth="1"/>
    <col min="12798" max="12798" width="9.7109375" style="76" customWidth="1"/>
    <col min="12799" max="12799" width="9.5703125" style="76" customWidth="1"/>
    <col min="12800" max="12800" width="10.7109375" style="76" customWidth="1"/>
    <col min="12801" max="12801" width="9.5703125" style="76" customWidth="1"/>
    <col min="12802" max="12802" width="10.5703125" style="76" customWidth="1"/>
    <col min="12803" max="12804" width="9.85546875" style="76" customWidth="1"/>
    <col min="12805" max="12805" width="10.140625" style="76" customWidth="1"/>
    <col min="12806" max="12806" width="9.42578125" style="76" customWidth="1"/>
    <col min="12807" max="12807" width="10.28515625" style="76" customWidth="1"/>
    <col min="12808" max="12809" width="9.85546875" style="76" customWidth="1"/>
    <col min="12810" max="12810" width="5.7109375" style="76" customWidth="1"/>
    <col min="12811" max="12812" width="9.85546875" style="76" customWidth="1"/>
    <col min="12813" max="12813" width="5.7109375" style="76" customWidth="1"/>
    <col min="12814" max="13050" width="9.140625" style="76"/>
    <col min="13051" max="13051" width="4.28515625" style="76" customWidth="1"/>
    <col min="13052" max="13052" width="7.7109375" style="76" customWidth="1"/>
    <col min="13053" max="13053" width="24.5703125" style="76" customWidth="1"/>
    <col min="13054" max="13054" width="9.7109375" style="76" customWidth="1"/>
    <col min="13055" max="13055" width="9.5703125" style="76" customWidth="1"/>
    <col min="13056" max="13056" width="10.7109375" style="76" customWidth="1"/>
    <col min="13057" max="13057" width="9.5703125" style="76" customWidth="1"/>
    <col min="13058" max="13058" width="10.5703125" style="76" customWidth="1"/>
    <col min="13059" max="13060" width="9.85546875" style="76" customWidth="1"/>
    <col min="13061" max="13061" width="10.140625" style="76" customWidth="1"/>
    <col min="13062" max="13062" width="9.42578125" style="76" customWidth="1"/>
    <col min="13063" max="13063" width="10.28515625" style="76" customWidth="1"/>
    <col min="13064" max="13065" width="9.85546875" style="76" customWidth="1"/>
    <col min="13066" max="13066" width="5.7109375" style="76" customWidth="1"/>
    <col min="13067" max="13068" width="9.85546875" style="76" customWidth="1"/>
    <col min="13069" max="13069" width="5.7109375" style="76" customWidth="1"/>
    <col min="13070" max="13306" width="9.140625" style="76"/>
    <col min="13307" max="13307" width="4.28515625" style="76" customWidth="1"/>
    <col min="13308" max="13308" width="7.7109375" style="76" customWidth="1"/>
    <col min="13309" max="13309" width="24.5703125" style="76" customWidth="1"/>
    <col min="13310" max="13310" width="9.7109375" style="76" customWidth="1"/>
    <col min="13311" max="13311" width="9.5703125" style="76" customWidth="1"/>
    <col min="13312" max="13312" width="10.7109375" style="76" customWidth="1"/>
    <col min="13313" max="13313" width="9.5703125" style="76" customWidth="1"/>
    <col min="13314" max="13314" width="10.5703125" style="76" customWidth="1"/>
    <col min="13315" max="13316" width="9.85546875" style="76" customWidth="1"/>
    <col min="13317" max="13317" width="10.140625" style="76" customWidth="1"/>
    <col min="13318" max="13318" width="9.42578125" style="76" customWidth="1"/>
    <col min="13319" max="13319" width="10.28515625" style="76" customWidth="1"/>
    <col min="13320" max="13321" width="9.85546875" style="76" customWidth="1"/>
    <col min="13322" max="13322" width="5.7109375" style="76" customWidth="1"/>
    <col min="13323" max="13324" width="9.85546875" style="76" customWidth="1"/>
    <col min="13325" max="13325" width="5.7109375" style="76" customWidth="1"/>
    <col min="13326" max="13562" width="9.140625" style="76"/>
    <col min="13563" max="13563" width="4.28515625" style="76" customWidth="1"/>
    <col min="13564" max="13564" width="7.7109375" style="76" customWidth="1"/>
    <col min="13565" max="13565" width="24.5703125" style="76" customWidth="1"/>
    <col min="13566" max="13566" width="9.7109375" style="76" customWidth="1"/>
    <col min="13567" max="13567" width="9.5703125" style="76" customWidth="1"/>
    <col min="13568" max="13568" width="10.7109375" style="76" customWidth="1"/>
    <col min="13569" max="13569" width="9.5703125" style="76" customWidth="1"/>
    <col min="13570" max="13570" width="10.5703125" style="76" customWidth="1"/>
    <col min="13571" max="13572" width="9.85546875" style="76" customWidth="1"/>
    <col min="13573" max="13573" width="10.140625" style="76" customWidth="1"/>
    <col min="13574" max="13574" width="9.42578125" style="76" customWidth="1"/>
    <col min="13575" max="13575" width="10.28515625" style="76" customWidth="1"/>
    <col min="13576" max="13577" width="9.85546875" style="76" customWidth="1"/>
    <col min="13578" max="13578" width="5.7109375" style="76" customWidth="1"/>
    <col min="13579" max="13580" width="9.85546875" style="76" customWidth="1"/>
    <col min="13581" max="13581" width="5.7109375" style="76" customWidth="1"/>
    <col min="13582" max="13818" width="9.140625" style="76"/>
    <col min="13819" max="13819" width="4.28515625" style="76" customWidth="1"/>
    <col min="13820" max="13820" width="7.7109375" style="76" customWidth="1"/>
    <col min="13821" max="13821" width="24.5703125" style="76" customWidth="1"/>
    <col min="13822" max="13822" width="9.7109375" style="76" customWidth="1"/>
    <col min="13823" max="13823" width="9.5703125" style="76" customWidth="1"/>
    <col min="13824" max="13824" width="10.7109375" style="76" customWidth="1"/>
    <col min="13825" max="13825" width="9.5703125" style="76" customWidth="1"/>
    <col min="13826" max="13826" width="10.5703125" style="76" customWidth="1"/>
    <col min="13827" max="13828" width="9.85546875" style="76" customWidth="1"/>
    <col min="13829" max="13829" width="10.140625" style="76" customWidth="1"/>
    <col min="13830" max="13830" width="9.42578125" style="76" customWidth="1"/>
    <col min="13831" max="13831" width="10.28515625" style="76" customWidth="1"/>
    <col min="13832" max="13833" width="9.85546875" style="76" customWidth="1"/>
    <col min="13834" max="13834" width="5.7109375" style="76" customWidth="1"/>
    <col min="13835" max="13836" width="9.85546875" style="76" customWidth="1"/>
    <col min="13837" max="13837" width="5.7109375" style="76" customWidth="1"/>
    <col min="13838" max="14074" width="9.140625" style="76"/>
    <col min="14075" max="14075" width="4.28515625" style="76" customWidth="1"/>
    <col min="14076" max="14076" width="7.7109375" style="76" customWidth="1"/>
    <col min="14077" max="14077" width="24.5703125" style="76" customWidth="1"/>
    <col min="14078" max="14078" width="9.7109375" style="76" customWidth="1"/>
    <col min="14079" max="14079" width="9.5703125" style="76" customWidth="1"/>
    <col min="14080" max="14080" width="10.7109375" style="76" customWidth="1"/>
    <col min="14081" max="14081" width="9.5703125" style="76" customWidth="1"/>
    <col min="14082" max="14082" width="10.5703125" style="76" customWidth="1"/>
    <col min="14083" max="14084" width="9.85546875" style="76" customWidth="1"/>
    <col min="14085" max="14085" width="10.140625" style="76" customWidth="1"/>
    <col min="14086" max="14086" width="9.42578125" style="76" customWidth="1"/>
    <col min="14087" max="14087" width="10.28515625" style="76" customWidth="1"/>
    <col min="14088" max="14089" width="9.85546875" style="76" customWidth="1"/>
    <col min="14090" max="14090" width="5.7109375" style="76" customWidth="1"/>
    <col min="14091" max="14092" width="9.85546875" style="76" customWidth="1"/>
    <col min="14093" max="14093" width="5.7109375" style="76" customWidth="1"/>
    <col min="14094" max="14330" width="9.140625" style="76"/>
    <col min="14331" max="14331" width="4.28515625" style="76" customWidth="1"/>
    <col min="14332" max="14332" width="7.7109375" style="76" customWidth="1"/>
    <col min="14333" max="14333" width="24.5703125" style="76" customWidth="1"/>
    <col min="14334" max="14334" width="9.7109375" style="76" customWidth="1"/>
    <col min="14335" max="14335" width="9.5703125" style="76" customWidth="1"/>
    <col min="14336" max="14336" width="10.7109375" style="76" customWidth="1"/>
    <col min="14337" max="14337" width="9.5703125" style="76" customWidth="1"/>
    <col min="14338" max="14338" width="10.5703125" style="76" customWidth="1"/>
    <col min="14339" max="14340" width="9.85546875" style="76" customWidth="1"/>
    <col min="14341" max="14341" width="10.140625" style="76" customWidth="1"/>
    <col min="14342" max="14342" width="9.42578125" style="76" customWidth="1"/>
    <col min="14343" max="14343" width="10.28515625" style="76" customWidth="1"/>
    <col min="14344" max="14345" width="9.85546875" style="76" customWidth="1"/>
    <col min="14346" max="14346" width="5.7109375" style="76" customWidth="1"/>
    <col min="14347" max="14348" width="9.85546875" style="76" customWidth="1"/>
    <col min="14349" max="14349" width="5.7109375" style="76" customWidth="1"/>
    <col min="14350" max="14586" width="9.140625" style="76"/>
    <col min="14587" max="14587" width="4.28515625" style="76" customWidth="1"/>
    <col min="14588" max="14588" width="7.7109375" style="76" customWidth="1"/>
    <col min="14589" max="14589" width="24.5703125" style="76" customWidth="1"/>
    <col min="14590" max="14590" width="9.7109375" style="76" customWidth="1"/>
    <col min="14591" max="14591" width="9.5703125" style="76" customWidth="1"/>
    <col min="14592" max="14592" width="10.7109375" style="76" customWidth="1"/>
    <col min="14593" max="14593" width="9.5703125" style="76" customWidth="1"/>
    <col min="14594" max="14594" width="10.5703125" style="76" customWidth="1"/>
    <col min="14595" max="14596" width="9.85546875" style="76" customWidth="1"/>
    <col min="14597" max="14597" width="10.140625" style="76" customWidth="1"/>
    <col min="14598" max="14598" width="9.42578125" style="76" customWidth="1"/>
    <col min="14599" max="14599" width="10.28515625" style="76" customWidth="1"/>
    <col min="14600" max="14601" width="9.85546875" style="76" customWidth="1"/>
    <col min="14602" max="14602" width="5.7109375" style="76" customWidth="1"/>
    <col min="14603" max="14604" width="9.85546875" style="76" customWidth="1"/>
    <col min="14605" max="14605" width="5.7109375" style="76" customWidth="1"/>
    <col min="14606" max="14842" width="9.140625" style="76"/>
    <col min="14843" max="14843" width="4.28515625" style="76" customWidth="1"/>
    <col min="14844" max="14844" width="7.7109375" style="76" customWidth="1"/>
    <col min="14845" max="14845" width="24.5703125" style="76" customWidth="1"/>
    <col min="14846" max="14846" width="9.7109375" style="76" customWidth="1"/>
    <col min="14847" max="14847" width="9.5703125" style="76" customWidth="1"/>
    <col min="14848" max="14848" width="10.7109375" style="76" customWidth="1"/>
    <col min="14849" max="14849" width="9.5703125" style="76" customWidth="1"/>
    <col min="14850" max="14850" width="10.5703125" style="76" customWidth="1"/>
    <col min="14851" max="14852" width="9.85546875" style="76" customWidth="1"/>
    <col min="14853" max="14853" width="10.140625" style="76" customWidth="1"/>
    <col min="14854" max="14854" width="9.42578125" style="76" customWidth="1"/>
    <col min="14855" max="14855" width="10.28515625" style="76" customWidth="1"/>
    <col min="14856" max="14857" width="9.85546875" style="76" customWidth="1"/>
    <col min="14858" max="14858" width="5.7109375" style="76" customWidth="1"/>
    <col min="14859" max="14860" width="9.85546875" style="76" customWidth="1"/>
    <col min="14861" max="14861" width="5.7109375" style="76" customWidth="1"/>
    <col min="14862" max="15098" width="9.140625" style="76"/>
    <col min="15099" max="15099" width="4.28515625" style="76" customWidth="1"/>
    <col min="15100" max="15100" width="7.7109375" style="76" customWidth="1"/>
    <col min="15101" max="15101" width="24.5703125" style="76" customWidth="1"/>
    <col min="15102" max="15102" width="9.7109375" style="76" customWidth="1"/>
    <col min="15103" max="15103" width="9.5703125" style="76" customWidth="1"/>
    <col min="15104" max="15104" width="10.7109375" style="76" customWidth="1"/>
    <col min="15105" max="15105" width="9.5703125" style="76" customWidth="1"/>
    <col min="15106" max="15106" width="10.5703125" style="76" customWidth="1"/>
    <col min="15107" max="15108" width="9.85546875" style="76" customWidth="1"/>
    <col min="15109" max="15109" width="10.140625" style="76" customWidth="1"/>
    <col min="15110" max="15110" width="9.42578125" style="76" customWidth="1"/>
    <col min="15111" max="15111" width="10.28515625" style="76" customWidth="1"/>
    <col min="15112" max="15113" width="9.85546875" style="76" customWidth="1"/>
    <col min="15114" max="15114" width="5.7109375" style="76" customWidth="1"/>
    <col min="15115" max="15116" width="9.85546875" style="76" customWidth="1"/>
    <col min="15117" max="15117" width="5.7109375" style="76" customWidth="1"/>
    <col min="15118" max="15354" width="9.140625" style="76"/>
    <col min="15355" max="15355" width="4.28515625" style="76" customWidth="1"/>
    <col min="15356" max="15356" width="7.7109375" style="76" customWidth="1"/>
    <col min="15357" max="15357" width="24.5703125" style="76" customWidth="1"/>
    <col min="15358" max="15358" width="9.7109375" style="76" customWidth="1"/>
    <col min="15359" max="15359" width="9.5703125" style="76" customWidth="1"/>
    <col min="15360" max="15360" width="10.7109375" style="76" customWidth="1"/>
    <col min="15361" max="15361" width="9.5703125" style="76" customWidth="1"/>
    <col min="15362" max="15362" width="10.5703125" style="76" customWidth="1"/>
    <col min="15363" max="15364" width="9.85546875" style="76" customWidth="1"/>
    <col min="15365" max="15365" width="10.140625" style="76" customWidth="1"/>
    <col min="15366" max="15366" width="9.42578125" style="76" customWidth="1"/>
    <col min="15367" max="15367" width="10.28515625" style="76" customWidth="1"/>
    <col min="15368" max="15369" width="9.85546875" style="76" customWidth="1"/>
    <col min="15370" max="15370" width="5.7109375" style="76" customWidth="1"/>
    <col min="15371" max="15372" width="9.85546875" style="76" customWidth="1"/>
    <col min="15373" max="15373" width="5.7109375" style="76" customWidth="1"/>
    <col min="15374" max="15610" width="9.140625" style="76"/>
    <col min="15611" max="15611" width="4.28515625" style="76" customWidth="1"/>
    <col min="15612" max="15612" width="7.7109375" style="76" customWidth="1"/>
    <col min="15613" max="15613" width="24.5703125" style="76" customWidth="1"/>
    <col min="15614" max="15614" width="9.7109375" style="76" customWidth="1"/>
    <col min="15615" max="15615" width="9.5703125" style="76" customWidth="1"/>
    <col min="15616" max="15616" width="10.7109375" style="76" customWidth="1"/>
    <col min="15617" max="15617" width="9.5703125" style="76" customWidth="1"/>
    <col min="15618" max="15618" width="10.5703125" style="76" customWidth="1"/>
    <col min="15619" max="15620" width="9.85546875" style="76" customWidth="1"/>
    <col min="15621" max="15621" width="10.140625" style="76" customWidth="1"/>
    <col min="15622" max="15622" width="9.42578125" style="76" customWidth="1"/>
    <col min="15623" max="15623" width="10.28515625" style="76" customWidth="1"/>
    <col min="15624" max="15625" width="9.85546875" style="76" customWidth="1"/>
    <col min="15626" max="15626" width="5.7109375" style="76" customWidth="1"/>
    <col min="15627" max="15628" width="9.85546875" style="76" customWidth="1"/>
    <col min="15629" max="15629" width="5.7109375" style="76" customWidth="1"/>
    <col min="15630" max="15866" width="9.140625" style="76"/>
    <col min="15867" max="15867" width="4.28515625" style="76" customWidth="1"/>
    <col min="15868" max="15868" width="7.7109375" style="76" customWidth="1"/>
    <col min="15869" max="15869" width="24.5703125" style="76" customWidth="1"/>
    <col min="15870" max="15870" width="9.7109375" style="76" customWidth="1"/>
    <col min="15871" max="15871" width="9.5703125" style="76" customWidth="1"/>
    <col min="15872" max="15872" width="10.7109375" style="76" customWidth="1"/>
    <col min="15873" max="15873" width="9.5703125" style="76" customWidth="1"/>
    <col min="15874" max="15874" width="10.5703125" style="76" customWidth="1"/>
    <col min="15875" max="15876" width="9.85546875" style="76" customWidth="1"/>
    <col min="15877" max="15877" width="10.140625" style="76" customWidth="1"/>
    <col min="15878" max="15878" width="9.42578125" style="76" customWidth="1"/>
    <col min="15879" max="15879" width="10.28515625" style="76" customWidth="1"/>
    <col min="15880" max="15881" width="9.85546875" style="76" customWidth="1"/>
    <col min="15882" max="15882" width="5.7109375" style="76" customWidth="1"/>
    <col min="15883" max="15884" width="9.85546875" style="76" customWidth="1"/>
    <col min="15885" max="15885" width="5.7109375" style="76" customWidth="1"/>
    <col min="15886" max="16122" width="9.140625" style="76"/>
    <col min="16123" max="16123" width="4.28515625" style="76" customWidth="1"/>
    <col min="16124" max="16124" width="7.7109375" style="76" customWidth="1"/>
    <col min="16125" max="16125" width="24.5703125" style="76" customWidth="1"/>
    <col min="16126" max="16126" width="9.7109375" style="76" customWidth="1"/>
    <col min="16127" max="16127" width="9.5703125" style="76" customWidth="1"/>
    <col min="16128" max="16128" width="10.7109375" style="76" customWidth="1"/>
    <col min="16129" max="16129" width="9.5703125" style="76" customWidth="1"/>
    <col min="16130" max="16130" width="10.5703125" style="76" customWidth="1"/>
    <col min="16131" max="16132" width="9.85546875" style="76" customWidth="1"/>
    <col min="16133" max="16133" width="10.140625" style="76" customWidth="1"/>
    <col min="16134" max="16134" width="9.42578125" style="76" customWidth="1"/>
    <col min="16135" max="16135" width="10.28515625" style="76" customWidth="1"/>
    <col min="16136" max="16137" width="9.85546875" style="76" customWidth="1"/>
    <col min="16138" max="16138" width="5.7109375" style="76" customWidth="1"/>
    <col min="16139" max="16140" width="9.85546875" style="76" customWidth="1"/>
    <col min="16141" max="16141" width="5.7109375" style="76" customWidth="1"/>
    <col min="16142" max="16384" width="9.140625" style="76"/>
  </cols>
  <sheetData>
    <row r="1" spans="1:19" s="3" customFormat="1">
      <c r="A1" s="2019" t="s">
        <v>0</v>
      </c>
      <c r="B1" s="2020"/>
      <c r="C1" s="2021"/>
      <c r="D1" s="888" t="s">
        <v>7722</v>
      </c>
      <c r="E1" s="266"/>
      <c r="F1" s="266"/>
      <c r="G1" s="976"/>
      <c r="H1" s="136"/>
      <c r="I1" s="33"/>
      <c r="K1" s="33"/>
      <c r="M1" s="33"/>
      <c r="O1" s="33"/>
    </row>
    <row r="2" spans="1:19" s="3" customFormat="1">
      <c r="A2" s="2019" t="s">
        <v>1</v>
      </c>
      <c r="B2" s="2020"/>
      <c r="C2" s="2021"/>
      <c r="D2" s="888">
        <v>7044445</v>
      </c>
      <c r="E2" s="266"/>
      <c r="F2" s="266"/>
      <c r="G2" s="976"/>
      <c r="H2" s="136"/>
      <c r="I2" s="33"/>
      <c r="K2" s="33"/>
      <c r="M2" s="33"/>
      <c r="O2" s="33"/>
    </row>
    <row r="3" spans="1:19" s="3" customFormat="1">
      <c r="A3" s="977"/>
      <c r="B3" s="2020" t="s">
        <v>2</v>
      </c>
      <c r="C3" s="2021"/>
      <c r="D3" s="266" t="s">
        <v>7727</v>
      </c>
      <c r="F3" s="266"/>
      <c r="G3" s="976"/>
      <c r="H3" s="136"/>
      <c r="I3" s="33"/>
      <c r="K3" s="33"/>
      <c r="M3" s="33"/>
      <c r="O3" s="33"/>
    </row>
    <row r="4" spans="1:19" s="3" customFormat="1" ht="14.25">
      <c r="A4" s="977"/>
      <c r="B4" s="2020" t="s">
        <v>7238</v>
      </c>
      <c r="C4" s="2021"/>
      <c r="D4" s="268" t="s">
        <v>7230</v>
      </c>
      <c r="E4" s="269"/>
      <c r="F4" s="269"/>
      <c r="G4" s="978"/>
      <c r="H4" s="136"/>
      <c r="I4" s="33"/>
      <c r="K4" s="33"/>
      <c r="M4" s="33"/>
      <c r="O4" s="33"/>
    </row>
    <row r="5" spans="1:19" s="3" customFormat="1" ht="15.75">
      <c r="A5" s="137"/>
      <c r="B5" s="137"/>
      <c r="C5" s="137"/>
      <c r="D5" s="137"/>
      <c r="E5" s="137"/>
      <c r="F5" s="137"/>
      <c r="G5" s="135"/>
      <c r="H5" s="12"/>
      <c r="I5" s="33"/>
      <c r="K5" s="33"/>
      <c r="M5" s="33"/>
      <c r="O5" s="33"/>
      <c r="R5" s="77" t="s">
        <v>1557</v>
      </c>
    </row>
    <row r="6" spans="1:19" ht="50.1" customHeight="1">
      <c r="A6" s="2022" t="s">
        <v>1558</v>
      </c>
      <c r="B6" s="2023" t="s">
        <v>1559</v>
      </c>
      <c r="C6" s="2018" t="s">
        <v>1433</v>
      </c>
      <c r="D6" s="2014" t="s">
        <v>1560</v>
      </c>
      <c r="E6" s="2018" t="s">
        <v>1561</v>
      </c>
      <c r="F6" s="2014" t="s">
        <v>1562</v>
      </c>
      <c r="G6" s="2014"/>
      <c r="H6" s="2014" t="s">
        <v>1563</v>
      </c>
      <c r="I6" s="2014"/>
      <c r="J6" s="2014" t="s">
        <v>1564</v>
      </c>
      <c r="K6" s="2014"/>
      <c r="L6" s="2014" t="s">
        <v>1565</v>
      </c>
      <c r="M6" s="2014"/>
      <c r="N6" s="2014" t="s">
        <v>1566</v>
      </c>
      <c r="O6" s="2014"/>
      <c r="P6" s="2014"/>
      <c r="Q6" s="2014" t="s">
        <v>1567</v>
      </c>
      <c r="R6" s="2014"/>
      <c r="S6" s="2014"/>
    </row>
    <row r="7" spans="1:19" ht="50.1" customHeight="1">
      <c r="A7" s="2022"/>
      <c r="B7" s="2023"/>
      <c r="C7" s="2018"/>
      <c r="D7" s="2014"/>
      <c r="E7" s="2018"/>
      <c r="F7" s="252" t="s">
        <v>7246</v>
      </c>
      <c r="G7" s="1006" t="s">
        <v>1432</v>
      </c>
      <c r="H7" s="252" t="s">
        <v>7246</v>
      </c>
      <c r="I7" s="1006" t="s">
        <v>1432</v>
      </c>
      <c r="J7" s="252" t="s">
        <v>7246</v>
      </c>
      <c r="K7" s="1006" t="s">
        <v>1432</v>
      </c>
      <c r="L7" s="252" t="s">
        <v>7246</v>
      </c>
      <c r="M7" s="1006" t="s">
        <v>1432</v>
      </c>
      <c r="N7" s="252" t="s">
        <v>7246</v>
      </c>
      <c r="O7" s="1006" t="s">
        <v>1432</v>
      </c>
      <c r="P7" s="979" t="s">
        <v>8</v>
      </c>
      <c r="Q7" s="252" t="s">
        <v>7246</v>
      </c>
      <c r="R7" s="1006" t="s">
        <v>1432</v>
      </c>
      <c r="S7" s="979" t="s">
        <v>8</v>
      </c>
    </row>
    <row r="8" spans="1:19" s="139" customFormat="1" ht="12" customHeight="1">
      <c r="A8" s="1007">
        <v>0</v>
      </c>
      <c r="B8" s="1007">
        <v>1</v>
      </c>
      <c r="C8" s="1007">
        <v>2</v>
      </c>
      <c r="D8" s="1007">
        <v>3</v>
      </c>
      <c r="E8" s="1007">
        <v>4</v>
      </c>
      <c r="F8" s="1007">
        <v>6</v>
      </c>
      <c r="G8" s="1008">
        <v>6</v>
      </c>
      <c r="H8" s="1007">
        <v>7</v>
      </c>
      <c r="I8" s="1008">
        <v>8</v>
      </c>
      <c r="J8" s="1007">
        <v>9</v>
      </c>
      <c r="K8" s="1009">
        <v>10</v>
      </c>
      <c r="L8" s="1007">
        <v>11</v>
      </c>
      <c r="M8" s="1009">
        <v>12</v>
      </c>
      <c r="N8" s="1010">
        <v>13</v>
      </c>
      <c r="O8" s="1011">
        <v>14</v>
      </c>
      <c r="P8" s="980">
        <v>15</v>
      </c>
      <c r="Q8" s="1010">
        <v>16</v>
      </c>
      <c r="R8" s="1011">
        <v>17</v>
      </c>
      <c r="S8" s="980">
        <v>18</v>
      </c>
    </row>
    <row r="9" spans="1:19" ht="24.95" customHeight="1">
      <c r="A9" s="1012">
        <v>1</v>
      </c>
      <c r="B9" s="966">
        <v>420</v>
      </c>
      <c r="C9" s="983" t="s">
        <v>1568</v>
      </c>
      <c r="D9" s="982">
        <v>118</v>
      </c>
      <c r="E9" s="982">
        <v>5</v>
      </c>
      <c r="F9" s="984">
        <v>113</v>
      </c>
      <c r="G9" s="1013">
        <v>207</v>
      </c>
      <c r="H9" s="984">
        <v>119</v>
      </c>
      <c r="I9" s="1013">
        <v>229</v>
      </c>
      <c r="J9" s="985">
        <v>1013</v>
      </c>
      <c r="K9" s="1014">
        <v>3947</v>
      </c>
      <c r="L9" s="985">
        <v>1470</v>
      </c>
      <c r="M9" s="1014">
        <v>5957</v>
      </c>
      <c r="N9" s="981">
        <v>1126</v>
      </c>
      <c r="O9" s="1015">
        <v>4154</v>
      </c>
      <c r="P9" s="1016">
        <v>27.106403466538275</v>
      </c>
      <c r="Q9" s="981">
        <v>1589</v>
      </c>
      <c r="R9" s="1015">
        <v>6186</v>
      </c>
      <c r="S9" s="981">
        <v>25.687035240866475</v>
      </c>
    </row>
    <row r="10" spans="1:19" ht="24.95" customHeight="1">
      <c r="A10" s="1012">
        <v>2</v>
      </c>
      <c r="B10" s="966">
        <v>422</v>
      </c>
      <c r="C10" s="1017" t="s">
        <v>1569</v>
      </c>
      <c r="D10" s="982">
        <v>37</v>
      </c>
      <c r="E10" s="982">
        <v>3</v>
      </c>
      <c r="F10" s="984">
        <v>171</v>
      </c>
      <c r="G10" s="1013">
        <v>906</v>
      </c>
      <c r="H10" s="1018">
        <v>194</v>
      </c>
      <c r="I10" s="1013">
        <v>1166</v>
      </c>
      <c r="J10" s="734">
        <v>321</v>
      </c>
      <c r="K10" s="1014">
        <v>1015</v>
      </c>
      <c r="L10" s="734">
        <v>468</v>
      </c>
      <c r="M10" s="1014">
        <v>1576</v>
      </c>
      <c r="N10" s="981">
        <v>492</v>
      </c>
      <c r="O10" s="1015">
        <v>1921</v>
      </c>
      <c r="P10" s="1016">
        <v>25.611660593440917</v>
      </c>
      <c r="Q10" s="981">
        <v>662</v>
      </c>
      <c r="R10" s="1015">
        <v>2742</v>
      </c>
      <c r="S10" s="981">
        <v>24.142961342086071</v>
      </c>
    </row>
    <row r="11" spans="1:19" ht="24.95" customHeight="1">
      <c r="A11" s="1012">
        <v>3</v>
      </c>
      <c r="B11" s="966">
        <v>433</v>
      </c>
      <c r="C11" s="983" t="s">
        <v>1570</v>
      </c>
      <c r="D11" s="982">
        <v>39</v>
      </c>
      <c r="E11" s="965">
        <v>3</v>
      </c>
      <c r="F11" s="984">
        <v>45</v>
      </c>
      <c r="G11" s="1013">
        <v>317</v>
      </c>
      <c r="H11" s="984">
        <v>50</v>
      </c>
      <c r="I11" s="1013">
        <v>365</v>
      </c>
      <c r="J11" s="985">
        <v>294</v>
      </c>
      <c r="K11" s="1014">
        <v>823</v>
      </c>
      <c r="L11" s="985">
        <v>401</v>
      </c>
      <c r="M11" s="1014">
        <v>1240</v>
      </c>
      <c r="N11" s="981">
        <v>339</v>
      </c>
      <c r="O11" s="1015">
        <v>1140</v>
      </c>
      <c r="P11" s="1016">
        <v>29.736842105263158</v>
      </c>
      <c r="Q11" s="981">
        <v>451</v>
      </c>
      <c r="R11" s="1015">
        <v>1605</v>
      </c>
      <c r="S11" s="981">
        <v>28.099688473520253</v>
      </c>
    </row>
    <row r="12" spans="1:19" ht="33.75" customHeight="1" thickBot="1">
      <c r="A12" s="1019">
        <v>4</v>
      </c>
      <c r="B12" s="1020">
        <v>210</v>
      </c>
      <c r="C12" s="1021" t="s">
        <v>1571</v>
      </c>
      <c r="D12" s="1022">
        <v>49</v>
      </c>
      <c r="E12" s="1023">
        <v>3</v>
      </c>
      <c r="F12" s="1024">
        <v>220</v>
      </c>
      <c r="G12" s="1025">
        <v>618</v>
      </c>
      <c r="H12" s="1024">
        <v>275</v>
      </c>
      <c r="I12" s="1025">
        <v>813</v>
      </c>
      <c r="J12" s="1026">
        <v>1010</v>
      </c>
      <c r="K12" s="1027">
        <v>4298</v>
      </c>
      <c r="L12" s="1026">
        <v>1170</v>
      </c>
      <c r="M12" s="1027">
        <v>4750</v>
      </c>
      <c r="N12" s="1004">
        <v>1230</v>
      </c>
      <c r="O12" s="1028">
        <v>4916</v>
      </c>
      <c r="P12" s="1065">
        <v>25.020341741253048</v>
      </c>
      <c r="Q12" s="1066">
        <v>1445</v>
      </c>
      <c r="R12" s="1067">
        <v>5563</v>
      </c>
      <c r="S12" s="1066">
        <v>25.975193241056981</v>
      </c>
    </row>
    <row r="13" spans="1:19" ht="24.95" customHeight="1" thickBot="1">
      <c r="A13" s="2015" t="s">
        <v>1447</v>
      </c>
      <c r="B13" s="2016"/>
      <c r="C13" s="2017"/>
      <c r="D13" s="1029">
        <v>243</v>
      </c>
      <c r="E13" s="1029">
        <v>14</v>
      </c>
      <c r="F13" s="1030">
        <v>549</v>
      </c>
      <c r="G13" s="1031">
        <v>2048</v>
      </c>
      <c r="H13" s="1030">
        <v>638</v>
      </c>
      <c r="I13" s="1031">
        <v>2573</v>
      </c>
      <c r="J13" s="1030">
        <v>2638</v>
      </c>
      <c r="K13" s="1031">
        <v>10083</v>
      </c>
      <c r="L13" s="1030">
        <v>3509</v>
      </c>
      <c r="M13" s="1031">
        <v>13523</v>
      </c>
      <c r="N13" s="1030">
        <v>3187</v>
      </c>
      <c r="O13" s="1064">
        <v>12131</v>
      </c>
      <c r="P13" s="1068">
        <v>26.271535734894076</v>
      </c>
      <c r="Q13" s="1030">
        <v>4147</v>
      </c>
      <c r="R13" s="1032">
        <v>16096</v>
      </c>
      <c r="S13" s="1033">
        <v>25.76416500994036</v>
      </c>
    </row>
    <row r="14" spans="1:19" customFormat="1" ht="24.95" customHeight="1">
      <c r="F14" s="2013"/>
      <c r="G14" s="2013"/>
      <c r="H14" s="2013"/>
      <c r="I14" s="2013"/>
      <c r="J14" s="2013"/>
      <c r="K14" s="2013"/>
      <c r="O14" s="1005"/>
      <c r="R14" s="1005"/>
    </row>
    <row r="15" spans="1:19" customFormat="1" ht="47.25" customHeight="1"/>
    <row r="16" spans="1:19" customFormat="1" ht="24.95" customHeight="1">
      <c r="D16" s="2013"/>
      <c r="E16" s="2013"/>
      <c r="N16" s="161"/>
    </row>
    <row r="17" spans="4:5" customFormat="1" ht="24.95" customHeight="1">
      <c r="D17" s="2013"/>
      <c r="E17" s="2013"/>
    </row>
    <row r="18" spans="4:5" customFormat="1" ht="24.95" customHeight="1">
      <c r="D18" s="2013"/>
      <c r="E18" s="2013"/>
    </row>
    <row r="19" spans="4:5" customFormat="1" ht="24.95" customHeight="1">
      <c r="D19" s="2013"/>
      <c r="E19" s="2013"/>
    </row>
    <row r="20" spans="4:5" customFormat="1" ht="24.95" customHeight="1">
      <c r="D20" s="2013"/>
      <c r="E20" s="2013"/>
    </row>
    <row r="21" spans="4:5" customFormat="1" ht="24.95" customHeight="1"/>
    <row r="22" spans="4:5" ht="24.95" customHeight="1"/>
    <row r="23" spans="4:5" ht="24.95" customHeight="1"/>
    <row r="24" spans="4:5" ht="24.95" customHeight="1"/>
    <row r="25" spans="4:5" ht="24.95" customHeight="1"/>
    <row r="26" spans="4:5" ht="24.95" customHeight="1"/>
    <row r="27" spans="4:5" ht="24.95" customHeight="1"/>
    <row r="28" spans="4:5" ht="24.95" customHeight="1"/>
    <row r="29" spans="4:5" ht="24.95" customHeight="1"/>
    <row r="30" spans="4:5" ht="24.95" customHeight="1"/>
    <row r="31" spans="4:5" ht="24.95" customHeight="1"/>
    <row r="32" spans="4:5" ht="24.95" customHeight="1"/>
    <row r="33" ht="24.95" customHeight="1"/>
    <row r="34" ht="24.95" customHeight="1"/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</sheetData>
  <mergeCells count="22">
    <mergeCell ref="A1:C1"/>
    <mergeCell ref="A2:C2"/>
    <mergeCell ref="B3:C3"/>
    <mergeCell ref="B4:C4"/>
    <mergeCell ref="A6:A7"/>
    <mergeCell ref="B6:B7"/>
    <mergeCell ref="C6:C7"/>
    <mergeCell ref="A13:C13"/>
    <mergeCell ref="F14:K14"/>
    <mergeCell ref="D16:E16"/>
    <mergeCell ref="D17:E17"/>
    <mergeCell ref="D6:D7"/>
    <mergeCell ref="E6:E7"/>
    <mergeCell ref="F6:G6"/>
    <mergeCell ref="H6:I6"/>
    <mergeCell ref="J6:K6"/>
    <mergeCell ref="D18:E18"/>
    <mergeCell ref="D19:E19"/>
    <mergeCell ref="D20:E20"/>
    <mergeCell ref="N6:P6"/>
    <mergeCell ref="Q6:S6"/>
    <mergeCell ref="L6:M6"/>
  </mergeCells>
  <pageMargins left="0.7" right="0.7" top="1" bottom="0.75" header="0.3" footer="0.3"/>
  <pageSetup paperSize="9" scale="71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C00000"/>
    <pageSetUpPr fitToPage="1"/>
  </sheetPr>
  <dimension ref="A1:H735"/>
  <sheetViews>
    <sheetView zoomScaleSheetLayoutView="100" workbookViewId="0">
      <selection activeCell="H10" sqref="H10:I10"/>
    </sheetView>
  </sheetViews>
  <sheetFormatPr defaultRowHeight="13.5"/>
  <cols>
    <col min="1" max="1" width="8.7109375" style="28" bestFit="1" customWidth="1"/>
    <col min="2" max="2" width="82.140625" style="28" customWidth="1"/>
    <col min="3" max="3" width="11.42578125" style="29" customWidth="1"/>
    <col min="4" max="4" width="10.5703125" style="30" customWidth="1"/>
    <col min="5" max="5" width="6.7109375" style="11" customWidth="1"/>
    <col min="6" max="247" width="9.140625" style="3"/>
    <col min="248" max="248" width="8.7109375" style="3" bestFit="1" customWidth="1"/>
    <col min="249" max="249" width="82.140625" style="3" customWidth="1"/>
    <col min="250" max="250" width="11.42578125" style="3" customWidth="1"/>
    <col min="251" max="251" width="10.5703125" style="3" customWidth="1"/>
    <col min="252" max="252" width="6.7109375" style="3" customWidth="1"/>
    <col min="253" max="503" width="9.140625" style="3"/>
    <col min="504" max="504" width="8.7109375" style="3" bestFit="1" customWidth="1"/>
    <col min="505" max="505" width="82.140625" style="3" customWidth="1"/>
    <col min="506" max="506" width="11.42578125" style="3" customWidth="1"/>
    <col min="507" max="507" width="10.5703125" style="3" customWidth="1"/>
    <col min="508" max="508" width="6.7109375" style="3" customWidth="1"/>
    <col min="509" max="759" width="9.140625" style="3"/>
    <col min="760" max="760" width="8.7109375" style="3" bestFit="1" customWidth="1"/>
    <col min="761" max="761" width="82.140625" style="3" customWidth="1"/>
    <col min="762" max="762" width="11.42578125" style="3" customWidth="1"/>
    <col min="763" max="763" width="10.5703125" style="3" customWidth="1"/>
    <col min="764" max="764" width="6.7109375" style="3" customWidth="1"/>
    <col min="765" max="1015" width="9.140625" style="3"/>
    <col min="1016" max="1016" width="8.7109375" style="3" bestFit="1" customWidth="1"/>
    <col min="1017" max="1017" width="82.140625" style="3" customWidth="1"/>
    <col min="1018" max="1018" width="11.42578125" style="3" customWidth="1"/>
    <col min="1019" max="1019" width="10.5703125" style="3" customWidth="1"/>
    <col min="1020" max="1020" width="6.7109375" style="3" customWidth="1"/>
    <col min="1021" max="1271" width="9.140625" style="3"/>
    <col min="1272" max="1272" width="8.7109375" style="3" bestFit="1" customWidth="1"/>
    <col min="1273" max="1273" width="82.140625" style="3" customWidth="1"/>
    <col min="1274" max="1274" width="11.42578125" style="3" customWidth="1"/>
    <col min="1275" max="1275" width="10.5703125" style="3" customWidth="1"/>
    <col min="1276" max="1276" width="6.7109375" style="3" customWidth="1"/>
    <col min="1277" max="1527" width="9.140625" style="3"/>
    <col min="1528" max="1528" width="8.7109375" style="3" bestFit="1" customWidth="1"/>
    <col min="1529" max="1529" width="82.140625" style="3" customWidth="1"/>
    <col min="1530" max="1530" width="11.42578125" style="3" customWidth="1"/>
    <col min="1531" max="1531" width="10.5703125" style="3" customWidth="1"/>
    <col min="1532" max="1532" width="6.7109375" style="3" customWidth="1"/>
    <col min="1533" max="1783" width="9.140625" style="3"/>
    <col min="1784" max="1784" width="8.7109375" style="3" bestFit="1" customWidth="1"/>
    <col min="1785" max="1785" width="82.140625" style="3" customWidth="1"/>
    <col min="1786" max="1786" width="11.42578125" style="3" customWidth="1"/>
    <col min="1787" max="1787" width="10.5703125" style="3" customWidth="1"/>
    <col min="1788" max="1788" width="6.7109375" style="3" customWidth="1"/>
    <col min="1789" max="2039" width="9.140625" style="3"/>
    <col min="2040" max="2040" width="8.7109375" style="3" bestFit="1" customWidth="1"/>
    <col min="2041" max="2041" width="82.140625" style="3" customWidth="1"/>
    <col min="2042" max="2042" width="11.42578125" style="3" customWidth="1"/>
    <col min="2043" max="2043" width="10.5703125" style="3" customWidth="1"/>
    <col min="2044" max="2044" width="6.7109375" style="3" customWidth="1"/>
    <col min="2045" max="2295" width="9.140625" style="3"/>
    <col min="2296" max="2296" width="8.7109375" style="3" bestFit="1" customWidth="1"/>
    <col min="2297" max="2297" width="82.140625" style="3" customWidth="1"/>
    <col min="2298" max="2298" width="11.42578125" style="3" customWidth="1"/>
    <col min="2299" max="2299" width="10.5703125" style="3" customWidth="1"/>
    <col min="2300" max="2300" width="6.7109375" style="3" customWidth="1"/>
    <col min="2301" max="2551" width="9.140625" style="3"/>
    <col min="2552" max="2552" width="8.7109375" style="3" bestFit="1" customWidth="1"/>
    <col min="2553" max="2553" width="82.140625" style="3" customWidth="1"/>
    <col min="2554" max="2554" width="11.42578125" style="3" customWidth="1"/>
    <col min="2555" max="2555" width="10.5703125" style="3" customWidth="1"/>
    <col min="2556" max="2556" width="6.7109375" style="3" customWidth="1"/>
    <col min="2557" max="2807" width="9.140625" style="3"/>
    <col min="2808" max="2808" width="8.7109375" style="3" bestFit="1" customWidth="1"/>
    <col min="2809" max="2809" width="82.140625" style="3" customWidth="1"/>
    <col min="2810" max="2810" width="11.42578125" style="3" customWidth="1"/>
    <col min="2811" max="2811" width="10.5703125" style="3" customWidth="1"/>
    <col min="2812" max="2812" width="6.7109375" style="3" customWidth="1"/>
    <col min="2813" max="3063" width="9.140625" style="3"/>
    <col min="3064" max="3064" width="8.7109375" style="3" bestFit="1" customWidth="1"/>
    <col min="3065" max="3065" width="82.140625" style="3" customWidth="1"/>
    <col min="3066" max="3066" width="11.42578125" style="3" customWidth="1"/>
    <col min="3067" max="3067" width="10.5703125" style="3" customWidth="1"/>
    <col min="3068" max="3068" width="6.7109375" style="3" customWidth="1"/>
    <col min="3069" max="3319" width="9.140625" style="3"/>
    <col min="3320" max="3320" width="8.7109375" style="3" bestFit="1" customWidth="1"/>
    <col min="3321" max="3321" width="82.140625" style="3" customWidth="1"/>
    <col min="3322" max="3322" width="11.42578125" style="3" customWidth="1"/>
    <col min="3323" max="3323" width="10.5703125" style="3" customWidth="1"/>
    <col min="3324" max="3324" width="6.7109375" style="3" customWidth="1"/>
    <col min="3325" max="3575" width="9.140625" style="3"/>
    <col min="3576" max="3576" width="8.7109375" style="3" bestFit="1" customWidth="1"/>
    <col min="3577" max="3577" width="82.140625" style="3" customWidth="1"/>
    <col min="3578" max="3578" width="11.42578125" style="3" customWidth="1"/>
    <col min="3579" max="3579" width="10.5703125" style="3" customWidth="1"/>
    <col min="3580" max="3580" width="6.7109375" style="3" customWidth="1"/>
    <col min="3581" max="3831" width="9.140625" style="3"/>
    <col min="3832" max="3832" width="8.7109375" style="3" bestFit="1" customWidth="1"/>
    <col min="3833" max="3833" width="82.140625" style="3" customWidth="1"/>
    <col min="3834" max="3834" width="11.42578125" style="3" customWidth="1"/>
    <col min="3835" max="3835" width="10.5703125" style="3" customWidth="1"/>
    <col min="3836" max="3836" width="6.7109375" style="3" customWidth="1"/>
    <col min="3837" max="4087" width="9.140625" style="3"/>
    <col min="4088" max="4088" width="8.7109375" style="3" bestFit="1" customWidth="1"/>
    <col min="4089" max="4089" width="82.140625" style="3" customWidth="1"/>
    <col min="4090" max="4090" width="11.42578125" style="3" customWidth="1"/>
    <col min="4091" max="4091" width="10.5703125" style="3" customWidth="1"/>
    <col min="4092" max="4092" width="6.7109375" style="3" customWidth="1"/>
    <col min="4093" max="4343" width="9.140625" style="3"/>
    <col min="4344" max="4344" width="8.7109375" style="3" bestFit="1" customWidth="1"/>
    <col min="4345" max="4345" width="82.140625" style="3" customWidth="1"/>
    <col min="4346" max="4346" width="11.42578125" style="3" customWidth="1"/>
    <col min="4347" max="4347" width="10.5703125" style="3" customWidth="1"/>
    <col min="4348" max="4348" width="6.7109375" style="3" customWidth="1"/>
    <col min="4349" max="4599" width="9.140625" style="3"/>
    <col min="4600" max="4600" width="8.7109375" style="3" bestFit="1" customWidth="1"/>
    <col min="4601" max="4601" width="82.140625" style="3" customWidth="1"/>
    <col min="4602" max="4602" width="11.42578125" style="3" customWidth="1"/>
    <col min="4603" max="4603" width="10.5703125" style="3" customWidth="1"/>
    <col min="4604" max="4604" width="6.7109375" style="3" customWidth="1"/>
    <col min="4605" max="4855" width="9.140625" style="3"/>
    <col min="4856" max="4856" width="8.7109375" style="3" bestFit="1" customWidth="1"/>
    <col min="4857" max="4857" width="82.140625" style="3" customWidth="1"/>
    <col min="4858" max="4858" width="11.42578125" style="3" customWidth="1"/>
    <col min="4859" max="4859" width="10.5703125" style="3" customWidth="1"/>
    <col min="4860" max="4860" width="6.7109375" style="3" customWidth="1"/>
    <col min="4861" max="5111" width="9.140625" style="3"/>
    <col min="5112" max="5112" width="8.7109375" style="3" bestFit="1" customWidth="1"/>
    <col min="5113" max="5113" width="82.140625" style="3" customWidth="1"/>
    <col min="5114" max="5114" width="11.42578125" style="3" customWidth="1"/>
    <col min="5115" max="5115" width="10.5703125" style="3" customWidth="1"/>
    <col min="5116" max="5116" width="6.7109375" style="3" customWidth="1"/>
    <col min="5117" max="5367" width="9.140625" style="3"/>
    <col min="5368" max="5368" width="8.7109375" style="3" bestFit="1" customWidth="1"/>
    <col min="5369" max="5369" width="82.140625" style="3" customWidth="1"/>
    <col min="5370" max="5370" width="11.42578125" style="3" customWidth="1"/>
    <col min="5371" max="5371" width="10.5703125" style="3" customWidth="1"/>
    <col min="5372" max="5372" width="6.7109375" style="3" customWidth="1"/>
    <col min="5373" max="5623" width="9.140625" style="3"/>
    <col min="5624" max="5624" width="8.7109375" style="3" bestFit="1" customWidth="1"/>
    <col min="5625" max="5625" width="82.140625" style="3" customWidth="1"/>
    <col min="5626" max="5626" width="11.42578125" style="3" customWidth="1"/>
    <col min="5627" max="5627" width="10.5703125" style="3" customWidth="1"/>
    <col min="5628" max="5628" width="6.7109375" style="3" customWidth="1"/>
    <col min="5629" max="5879" width="9.140625" style="3"/>
    <col min="5880" max="5880" width="8.7109375" style="3" bestFit="1" customWidth="1"/>
    <col min="5881" max="5881" width="82.140625" style="3" customWidth="1"/>
    <col min="5882" max="5882" width="11.42578125" style="3" customWidth="1"/>
    <col min="5883" max="5883" width="10.5703125" style="3" customWidth="1"/>
    <col min="5884" max="5884" width="6.7109375" style="3" customWidth="1"/>
    <col min="5885" max="6135" width="9.140625" style="3"/>
    <col min="6136" max="6136" width="8.7109375" style="3" bestFit="1" customWidth="1"/>
    <col min="6137" max="6137" width="82.140625" style="3" customWidth="1"/>
    <col min="6138" max="6138" width="11.42578125" style="3" customWidth="1"/>
    <col min="6139" max="6139" width="10.5703125" style="3" customWidth="1"/>
    <col min="6140" max="6140" width="6.7109375" style="3" customWidth="1"/>
    <col min="6141" max="6391" width="9.140625" style="3"/>
    <col min="6392" max="6392" width="8.7109375" style="3" bestFit="1" customWidth="1"/>
    <col min="6393" max="6393" width="82.140625" style="3" customWidth="1"/>
    <col min="6394" max="6394" width="11.42578125" style="3" customWidth="1"/>
    <col min="6395" max="6395" width="10.5703125" style="3" customWidth="1"/>
    <col min="6396" max="6396" width="6.7109375" style="3" customWidth="1"/>
    <col min="6397" max="6647" width="9.140625" style="3"/>
    <col min="6648" max="6648" width="8.7109375" style="3" bestFit="1" customWidth="1"/>
    <col min="6649" max="6649" width="82.140625" style="3" customWidth="1"/>
    <col min="6650" max="6650" width="11.42578125" style="3" customWidth="1"/>
    <col min="6651" max="6651" width="10.5703125" style="3" customWidth="1"/>
    <col min="6652" max="6652" width="6.7109375" style="3" customWidth="1"/>
    <col min="6653" max="6903" width="9.140625" style="3"/>
    <col min="6904" max="6904" width="8.7109375" style="3" bestFit="1" customWidth="1"/>
    <col min="6905" max="6905" width="82.140625" style="3" customWidth="1"/>
    <col min="6906" max="6906" width="11.42578125" style="3" customWidth="1"/>
    <col min="6907" max="6907" width="10.5703125" style="3" customWidth="1"/>
    <col min="6908" max="6908" width="6.7109375" style="3" customWidth="1"/>
    <col min="6909" max="7159" width="9.140625" style="3"/>
    <col min="7160" max="7160" width="8.7109375" style="3" bestFit="1" customWidth="1"/>
    <col min="7161" max="7161" width="82.140625" style="3" customWidth="1"/>
    <col min="7162" max="7162" width="11.42578125" style="3" customWidth="1"/>
    <col min="7163" max="7163" width="10.5703125" style="3" customWidth="1"/>
    <col min="7164" max="7164" width="6.7109375" style="3" customWidth="1"/>
    <col min="7165" max="7415" width="9.140625" style="3"/>
    <col min="7416" max="7416" width="8.7109375" style="3" bestFit="1" customWidth="1"/>
    <col min="7417" max="7417" width="82.140625" style="3" customWidth="1"/>
    <col min="7418" max="7418" width="11.42578125" style="3" customWidth="1"/>
    <col min="7419" max="7419" width="10.5703125" style="3" customWidth="1"/>
    <col min="7420" max="7420" width="6.7109375" style="3" customWidth="1"/>
    <col min="7421" max="7671" width="9.140625" style="3"/>
    <col min="7672" max="7672" width="8.7109375" style="3" bestFit="1" customWidth="1"/>
    <col min="7673" max="7673" width="82.140625" style="3" customWidth="1"/>
    <col min="7674" max="7674" width="11.42578125" style="3" customWidth="1"/>
    <col min="7675" max="7675" width="10.5703125" style="3" customWidth="1"/>
    <col min="7676" max="7676" width="6.7109375" style="3" customWidth="1"/>
    <col min="7677" max="7927" width="9.140625" style="3"/>
    <col min="7928" max="7928" width="8.7109375" style="3" bestFit="1" customWidth="1"/>
    <col min="7929" max="7929" width="82.140625" style="3" customWidth="1"/>
    <col min="7930" max="7930" width="11.42578125" style="3" customWidth="1"/>
    <col min="7931" max="7931" width="10.5703125" style="3" customWidth="1"/>
    <col min="7932" max="7932" width="6.7109375" style="3" customWidth="1"/>
    <col min="7933" max="8183" width="9.140625" style="3"/>
    <col min="8184" max="8184" width="8.7109375" style="3" bestFit="1" customWidth="1"/>
    <col min="8185" max="8185" width="82.140625" style="3" customWidth="1"/>
    <col min="8186" max="8186" width="11.42578125" style="3" customWidth="1"/>
    <col min="8187" max="8187" width="10.5703125" style="3" customWidth="1"/>
    <col min="8188" max="8188" width="6.7109375" style="3" customWidth="1"/>
    <col min="8189" max="8439" width="9.140625" style="3"/>
    <col min="8440" max="8440" width="8.7109375" style="3" bestFit="1" customWidth="1"/>
    <col min="8441" max="8441" width="82.140625" style="3" customWidth="1"/>
    <col min="8442" max="8442" width="11.42578125" style="3" customWidth="1"/>
    <col min="8443" max="8443" width="10.5703125" style="3" customWidth="1"/>
    <col min="8444" max="8444" width="6.7109375" style="3" customWidth="1"/>
    <col min="8445" max="8695" width="9.140625" style="3"/>
    <col min="8696" max="8696" width="8.7109375" style="3" bestFit="1" customWidth="1"/>
    <col min="8697" max="8697" width="82.140625" style="3" customWidth="1"/>
    <col min="8698" max="8698" width="11.42578125" style="3" customWidth="1"/>
    <col min="8699" max="8699" width="10.5703125" style="3" customWidth="1"/>
    <col min="8700" max="8700" width="6.7109375" style="3" customWidth="1"/>
    <col min="8701" max="8951" width="9.140625" style="3"/>
    <col min="8952" max="8952" width="8.7109375" style="3" bestFit="1" customWidth="1"/>
    <col min="8953" max="8953" width="82.140625" style="3" customWidth="1"/>
    <col min="8954" max="8954" width="11.42578125" style="3" customWidth="1"/>
    <col min="8955" max="8955" width="10.5703125" style="3" customWidth="1"/>
    <col min="8956" max="8956" width="6.7109375" style="3" customWidth="1"/>
    <col min="8957" max="9207" width="9.140625" style="3"/>
    <col min="9208" max="9208" width="8.7109375" style="3" bestFit="1" customWidth="1"/>
    <col min="9209" max="9209" width="82.140625" style="3" customWidth="1"/>
    <col min="9210" max="9210" width="11.42578125" style="3" customWidth="1"/>
    <col min="9211" max="9211" width="10.5703125" style="3" customWidth="1"/>
    <col min="9212" max="9212" width="6.7109375" style="3" customWidth="1"/>
    <col min="9213" max="9463" width="9.140625" style="3"/>
    <col min="9464" max="9464" width="8.7109375" style="3" bestFit="1" customWidth="1"/>
    <col min="9465" max="9465" width="82.140625" style="3" customWidth="1"/>
    <col min="9466" max="9466" width="11.42578125" style="3" customWidth="1"/>
    <col min="9467" max="9467" width="10.5703125" style="3" customWidth="1"/>
    <col min="9468" max="9468" width="6.7109375" style="3" customWidth="1"/>
    <col min="9469" max="9719" width="9.140625" style="3"/>
    <col min="9720" max="9720" width="8.7109375" style="3" bestFit="1" customWidth="1"/>
    <col min="9721" max="9721" width="82.140625" style="3" customWidth="1"/>
    <col min="9722" max="9722" width="11.42578125" style="3" customWidth="1"/>
    <col min="9723" max="9723" width="10.5703125" style="3" customWidth="1"/>
    <col min="9724" max="9724" width="6.7109375" style="3" customWidth="1"/>
    <col min="9725" max="9975" width="9.140625" style="3"/>
    <col min="9976" max="9976" width="8.7109375" style="3" bestFit="1" customWidth="1"/>
    <col min="9977" max="9977" width="82.140625" style="3" customWidth="1"/>
    <col min="9978" max="9978" width="11.42578125" style="3" customWidth="1"/>
    <col min="9979" max="9979" width="10.5703125" style="3" customWidth="1"/>
    <col min="9980" max="9980" width="6.7109375" style="3" customWidth="1"/>
    <col min="9981" max="10231" width="9.140625" style="3"/>
    <col min="10232" max="10232" width="8.7109375" style="3" bestFit="1" customWidth="1"/>
    <col min="10233" max="10233" width="82.140625" style="3" customWidth="1"/>
    <col min="10234" max="10234" width="11.42578125" style="3" customWidth="1"/>
    <col min="10235" max="10235" width="10.5703125" style="3" customWidth="1"/>
    <col min="10236" max="10236" width="6.7109375" style="3" customWidth="1"/>
    <col min="10237" max="10487" width="9.140625" style="3"/>
    <col min="10488" max="10488" width="8.7109375" style="3" bestFit="1" customWidth="1"/>
    <col min="10489" max="10489" width="82.140625" style="3" customWidth="1"/>
    <col min="10490" max="10490" width="11.42578125" style="3" customWidth="1"/>
    <col min="10491" max="10491" width="10.5703125" style="3" customWidth="1"/>
    <col min="10492" max="10492" width="6.7109375" style="3" customWidth="1"/>
    <col min="10493" max="10743" width="9.140625" style="3"/>
    <col min="10744" max="10744" width="8.7109375" style="3" bestFit="1" customWidth="1"/>
    <col min="10745" max="10745" width="82.140625" style="3" customWidth="1"/>
    <col min="10746" max="10746" width="11.42578125" style="3" customWidth="1"/>
    <col min="10747" max="10747" width="10.5703125" style="3" customWidth="1"/>
    <col min="10748" max="10748" width="6.7109375" style="3" customWidth="1"/>
    <col min="10749" max="10999" width="9.140625" style="3"/>
    <col min="11000" max="11000" width="8.7109375" style="3" bestFit="1" customWidth="1"/>
    <col min="11001" max="11001" width="82.140625" style="3" customWidth="1"/>
    <col min="11002" max="11002" width="11.42578125" style="3" customWidth="1"/>
    <col min="11003" max="11003" width="10.5703125" style="3" customWidth="1"/>
    <col min="11004" max="11004" width="6.7109375" style="3" customWidth="1"/>
    <col min="11005" max="11255" width="9.140625" style="3"/>
    <col min="11256" max="11256" width="8.7109375" style="3" bestFit="1" customWidth="1"/>
    <col min="11257" max="11257" width="82.140625" style="3" customWidth="1"/>
    <col min="11258" max="11258" width="11.42578125" style="3" customWidth="1"/>
    <col min="11259" max="11259" width="10.5703125" style="3" customWidth="1"/>
    <col min="11260" max="11260" width="6.7109375" style="3" customWidth="1"/>
    <col min="11261" max="11511" width="9.140625" style="3"/>
    <col min="11512" max="11512" width="8.7109375" style="3" bestFit="1" customWidth="1"/>
    <col min="11513" max="11513" width="82.140625" style="3" customWidth="1"/>
    <col min="11514" max="11514" width="11.42578125" style="3" customWidth="1"/>
    <col min="11515" max="11515" width="10.5703125" style="3" customWidth="1"/>
    <col min="11516" max="11516" width="6.7109375" style="3" customWidth="1"/>
    <col min="11517" max="11767" width="9.140625" style="3"/>
    <col min="11768" max="11768" width="8.7109375" style="3" bestFit="1" customWidth="1"/>
    <col min="11769" max="11769" width="82.140625" style="3" customWidth="1"/>
    <col min="11770" max="11770" width="11.42578125" style="3" customWidth="1"/>
    <col min="11771" max="11771" width="10.5703125" style="3" customWidth="1"/>
    <col min="11772" max="11772" width="6.7109375" style="3" customWidth="1"/>
    <col min="11773" max="12023" width="9.140625" style="3"/>
    <col min="12024" max="12024" width="8.7109375" style="3" bestFit="1" customWidth="1"/>
    <col min="12025" max="12025" width="82.140625" style="3" customWidth="1"/>
    <col min="12026" max="12026" width="11.42578125" style="3" customWidth="1"/>
    <col min="12027" max="12027" width="10.5703125" style="3" customWidth="1"/>
    <col min="12028" max="12028" width="6.7109375" style="3" customWidth="1"/>
    <col min="12029" max="12279" width="9.140625" style="3"/>
    <col min="12280" max="12280" width="8.7109375" style="3" bestFit="1" customWidth="1"/>
    <col min="12281" max="12281" width="82.140625" style="3" customWidth="1"/>
    <col min="12282" max="12282" width="11.42578125" style="3" customWidth="1"/>
    <col min="12283" max="12283" width="10.5703125" style="3" customWidth="1"/>
    <col min="12284" max="12284" width="6.7109375" style="3" customWidth="1"/>
    <col min="12285" max="12535" width="9.140625" style="3"/>
    <col min="12536" max="12536" width="8.7109375" style="3" bestFit="1" customWidth="1"/>
    <col min="12537" max="12537" width="82.140625" style="3" customWidth="1"/>
    <col min="12538" max="12538" width="11.42578125" style="3" customWidth="1"/>
    <col min="12539" max="12539" width="10.5703125" style="3" customWidth="1"/>
    <col min="12540" max="12540" width="6.7109375" style="3" customWidth="1"/>
    <col min="12541" max="12791" width="9.140625" style="3"/>
    <col min="12792" max="12792" width="8.7109375" style="3" bestFit="1" customWidth="1"/>
    <col min="12793" max="12793" width="82.140625" style="3" customWidth="1"/>
    <col min="12794" max="12794" width="11.42578125" style="3" customWidth="1"/>
    <col min="12795" max="12795" width="10.5703125" style="3" customWidth="1"/>
    <col min="12796" max="12796" width="6.7109375" style="3" customWidth="1"/>
    <col min="12797" max="13047" width="9.140625" style="3"/>
    <col min="13048" max="13048" width="8.7109375" style="3" bestFit="1" customWidth="1"/>
    <col min="13049" max="13049" width="82.140625" style="3" customWidth="1"/>
    <col min="13050" max="13050" width="11.42578125" style="3" customWidth="1"/>
    <col min="13051" max="13051" width="10.5703125" style="3" customWidth="1"/>
    <col min="13052" max="13052" width="6.7109375" style="3" customWidth="1"/>
    <col min="13053" max="13303" width="9.140625" style="3"/>
    <col min="13304" max="13304" width="8.7109375" style="3" bestFit="1" customWidth="1"/>
    <col min="13305" max="13305" width="82.140625" style="3" customWidth="1"/>
    <col min="13306" max="13306" width="11.42578125" style="3" customWidth="1"/>
    <col min="13307" max="13307" width="10.5703125" style="3" customWidth="1"/>
    <col min="13308" max="13308" width="6.7109375" style="3" customWidth="1"/>
    <col min="13309" max="13559" width="9.140625" style="3"/>
    <col min="13560" max="13560" width="8.7109375" style="3" bestFit="1" customWidth="1"/>
    <col min="13561" max="13561" width="82.140625" style="3" customWidth="1"/>
    <col min="13562" max="13562" width="11.42578125" style="3" customWidth="1"/>
    <col min="13563" max="13563" width="10.5703125" style="3" customWidth="1"/>
    <col min="13564" max="13564" width="6.7109375" style="3" customWidth="1"/>
    <col min="13565" max="13815" width="9.140625" style="3"/>
    <col min="13816" max="13816" width="8.7109375" style="3" bestFit="1" customWidth="1"/>
    <col min="13817" max="13817" width="82.140625" style="3" customWidth="1"/>
    <col min="13818" max="13818" width="11.42578125" style="3" customWidth="1"/>
    <col min="13819" max="13819" width="10.5703125" style="3" customWidth="1"/>
    <col min="13820" max="13820" width="6.7109375" style="3" customWidth="1"/>
    <col min="13821" max="14071" width="9.140625" style="3"/>
    <col min="14072" max="14072" width="8.7109375" style="3" bestFit="1" customWidth="1"/>
    <col min="14073" max="14073" width="82.140625" style="3" customWidth="1"/>
    <col min="14074" max="14074" width="11.42578125" style="3" customWidth="1"/>
    <col min="14075" max="14075" width="10.5703125" style="3" customWidth="1"/>
    <col min="14076" max="14076" width="6.7109375" style="3" customWidth="1"/>
    <col min="14077" max="14327" width="9.140625" style="3"/>
    <col min="14328" max="14328" width="8.7109375" style="3" bestFit="1" customWidth="1"/>
    <col min="14329" max="14329" width="82.140625" style="3" customWidth="1"/>
    <col min="14330" max="14330" width="11.42578125" style="3" customWidth="1"/>
    <col min="14331" max="14331" width="10.5703125" style="3" customWidth="1"/>
    <col min="14332" max="14332" width="6.7109375" style="3" customWidth="1"/>
    <col min="14333" max="14583" width="9.140625" style="3"/>
    <col min="14584" max="14584" width="8.7109375" style="3" bestFit="1" customWidth="1"/>
    <col min="14585" max="14585" width="82.140625" style="3" customWidth="1"/>
    <col min="14586" max="14586" width="11.42578125" style="3" customWidth="1"/>
    <col min="14587" max="14587" width="10.5703125" style="3" customWidth="1"/>
    <col min="14588" max="14588" width="6.7109375" style="3" customWidth="1"/>
    <col min="14589" max="14839" width="9.140625" style="3"/>
    <col min="14840" max="14840" width="8.7109375" style="3" bestFit="1" customWidth="1"/>
    <col min="14841" max="14841" width="82.140625" style="3" customWidth="1"/>
    <col min="14842" max="14842" width="11.42578125" style="3" customWidth="1"/>
    <col min="14843" max="14843" width="10.5703125" style="3" customWidth="1"/>
    <col min="14844" max="14844" width="6.7109375" style="3" customWidth="1"/>
    <col min="14845" max="15095" width="9.140625" style="3"/>
    <col min="15096" max="15096" width="8.7109375" style="3" bestFit="1" customWidth="1"/>
    <col min="15097" max="15097" width="82.140625" style="3" customWidth="1"/>
    <col min="15098" max="15098" width="11.42578125" style="3" customWidth="1"/>
    <col min="15099" max="15099" width="10.5703125" style="3" customWidth="1"/>
    <col min="15100" max="15100" width="6.7109375" style="3" customWidth="1"/>
    <col min="15101" max="15351" width="9.140625" style="3"/>
    <col min="15352" max="15352" width="8.7109375" style="3" bestFit="1" customWidth="1"/>
    <col min="15353" max="15353" width="82.140625" style="3" customWidth="1"/>
    <col min="15354" max="15354" width="11.42578125" style="3" customWidth="1"/>
    <col min="15355" max="15355" width="10.5703125" style="3" customWidth="1"/>
    <col min="15356" max="15356" width="6.7109375" style="3" customWidth="1"/>
    <col min="15357" max="15607" width="9.140625" style="3"/>
    <col min="15608" max="15608" width="8.7109375" style="3" bestFit="1" customWidth="1"/>
    <col min="15609" max="15609" width="82.140625" style="3" customWidth="1"/>
    <col min="15610" max="15610" width="11.42578125" style="3" customWidth="1"/>
    <col min="15611" max="15611" width="10.5703125" style="3" customWidth="1"/>
    <col min="15612" max="15612" width="6.7109375" style="3" customWidth="1"/>
    <col min="15613" max="15863" width="9.140625" style="3"/>
    <col min="15864" max="15864" width="8.7109375" style="3" bestFit="1" customWidth="1"/>
    <col min="15865" max="15865" width="82.140625" style="3" customWidth="1"/>
    <col min="15866" max="15866" width="11.42578125" style="3" customWidth="1"/>
    <col min="15867" max="15867" width="10.5703125" style="3" customWidth="1"/>
    <col min="15868" max="15868" width="6.7109375" style="3" customWidth="1"/>
    <col min="15869" max="16119" width="9.140625" style="3"/>
    <col min="16120" max="16120" width="8.7109375" style="3" bestFit="1" customWidth="1"/>
    <col min="16121" max="16121" width="82.140625" style="3" customWidth="1"/>
    <col min="16122" max="16122" width="11.42578125" style="3" customWidth="1"/>
    <col min="16123" max="16123" width="10.5703125" style="3" customWidth="1"/>
    <col min="16124" max="16124" width="6.7109375" style="3" customWidth="1"/>
    <col min="16125" max="16384" width="9.140625" style="3"/>
  </cols>
  <sheetData>
    <row r="1" spans="1:8">
      <c r="A1" s="756"/>
      <c r="B1" s="757" t="s">
        <v>0</v>
      </c>
      <c r="C1" s="2024" t="s">
        <v>2378</v>
      </c>
      <c r="D1" s="2025"/>
      <c r="E1" s="2025"/>
      <c r="F1" s="2025"/>
    </row>
    <row r="2" spans="1:8">
      <c r="A2" s="756"/>
      <c r="B2" s="758" t="s">
        <v>1</v>
      </c>
      <c r="C2" s="196">
        <v>7044445</v>
      </c>
      <c r="D2" s="199"/>
      <c r="E2" s="200"/>
      <c r="F2" s="199"/>
    </row>
    <row r="3" spans="1:8">
      <c r="A3" s="756"/>
      <c r="B3" s="758" t="s">
        <v>2</v>
      </c>
      <c r="C3" s="306" t="s">
        <v>7727</v>
      </c>
      <c r="D3" s="1"/>
      <c r="E3" s="2"/>
    </row>
    <row r="4" spans="1:8">
      <c r="A4" s="756"/>
      <c r="B4" s="758" t="s">
        <v>5</v>
      </c>
      <c r="C4" s="4" t="s">
        <v>3</v>
      </c>
      <c r="D4" s="5"/>
      <c r="E4" s="6"/>
    </row>
    <row r="5" spans="1:8" ht="15.75">
      <c r="A5" s="7"/>
      <c r="B5" s="8"/>
      <c r="C5" s="9"/>
      <c r="D5" s="10" t="s">
        <v>5</v>
      </c>
    </row>
    <row r="6" spans="1:8" ht="26.25" thickBot="1">
      <c r="A6" s="13" t="s">
        <v>6</v>
      </c>
      <c r="B6" s="14" t="s">
        <v>7</v>
      </c>
      <c r="C6" s="15" t="s">
        <v>7246</v>
      </c>
      <c r="D6" s="16" t="s">
        <v>1432</v>
      </c>
      <c r="E6" s="17" t="s">
        <v>8</v>
      </c>
    </row>
    <row r="7" spans="1:8" ht="18.75" thickTop="1">
      <c r="A7" s="759"/>
      <c r="B7" s="760" t="s">
        <v>9</v>
      </c>
      <c r="C7" s="761">
        <v>8979</v>
      </c>
      <c r="D7" s="762">
        <v>27430.666666666653</v>
      </c>
      <c r="E7" s="1069">
        <v>32.733437029115848</v>
      </c>
    </row>
    <row r="8" spans="1:8" ht="18">
      <c r="A8" s="763">
        <v>0</v>
      </c>
      <c r="B8" s="764" t="s">
        <v>10</v>
      </c>
      <c r="C8" s="1070">
        <v>22</v>
      </c>
      <c r="D8" s="1071"/>
      <c r="E8" s="1069" t="e">
        <v>#DIV/0!</v>
      </c>
    </row>
    <row r="9" spans="1:8" ht="15">
      <c r="A9" s="18" t="s">
        <v>11</v>
      </c>
      <c r="B9" s="19" t="s">
        <v>12</v>
      </c>
      <c r="C9" s="729">
        <v>0</v>
      </c>
      <c r="D9" s="1072">
        <v>0</v>
      </c>
      <c r="E9" s="1069" t="e">
        <v>#DIV/0!</v>
      </c>
      <c r="H9" s="149"/>
    </row>
    <row r="10" spans="1:8" ht="15">
      <c r="A10" s="18" t="s">
        <v>13</v>
      </c>
      <c r="B10" s="19" t="s">
        <v>14</v>
      </c>
      <c r="C10" s="729">
        <v>0</v>
      </c>
      <c r="D10" s="1072">
        <v>0</v>
      </c>
      <c r="E10" s="1069" t="e">
        <v>#DIV/0!</v>
      </c>
    </row>
    <row r="11" spans="1:8" ht="15">
      <c r="A11" s="18" t="s">
        <v>15</v>
      </c>
      <c r="B11" s="19" t="s">
        <v>16</v>
      </c>
      <c r="C11" s="729">
        <v>0</v>
      </c>
      <c r="D11" s="1072">
        <v>0</v>
      </c>
      <c r="E11" s="1069" t="e">
        <v>#DIV/0!</v>
      </c>
    </row>
    <row r="12" spans="1:8" ht="15">
      <c r="A12" s="18" t="s">
        <v>17</v>
      </c>
      <c r="B12" s="19" t="s">
        <v>18</v>
      </c>
      <c r="C12" s="729">
        <v>1</v>
      </c>
      <c r="D12" s="1072">
        <v>1</v>
      </c>
      <c r="E12" s="1069">
        <v>100</v>
      </c>
    </row>
    <row r="13" spans="1:8" ht="25.5">
      <c r="A13" s="18" t="s">
        <v>19</v>
      </c>
      <c r="B13" s="19" t="s">
        <v>20</v>
      </c>
      <c r="C13" s="729">
        <v>18</v>
      </c>
      <c r="D13" s="1072">
        <v>41</v>
      </c>
      <c r="E13" s="1069">
        <v>43.902439024390247</v>
      </c>
    </row>
    <row r="14" spans="1:8" ht="15">
      <c r="A14" s="18" t="s">
        <v>21</v>
      </c>
      <c r="B14" s="19" t="s">
        <v>22</v>
      </c>
      <c r="C14" s="729">
        <v>1</v>
      </c>
      <c r="D14" s="1072">
        <v>2.6666666666666665</v>
      </c>
      <c r="E14" s="1069">
        <v>37.5</v>
      </c>
    </row>
    <row r="15" spans="1:8" ht="15">
      <c r="A15" s="18" t="s">
        <v>23</v>
      </c>
      <c r="B15" s="19" t="s">
        <v>24</v>
      </c>
      <c r="C15" s="729">
        <v>2</v>
      </c>
      <c r="D15" s="1072">
        <v>9</v>
      </c>
      <c r="E15" s="1069">
        <v>22.222222222222221</v>
      </c>
    </row>
    <row r="16" spans="1:8" ht="15">
      <c r="A16" s="18" t="s">
        <v>25</v>
      </c>
      <c r="B16" s="19" t="s">
        <v>26</v>
      </c>
      <c r="C16" s="729">
        <v>0</v>
      </c>
      <c r="D16" s="1072">
        <v>0</v>
      </c>
      <c r="E16" s="1069" t="e">
        <v>#DIV/0!</v>
      </c>
    </row>
    <row r="17" spans="1:5" ht="15">
      <c r="A17" s="18" t="s">
        <v>27</v>
      </c>
      <c r="B17" s="19" t="s">
        <v>28</v>
      </c>
      <c r="C17" s="729">
        <v>0</v>
      </c>
      <c r="D17" s="1072">
        <v>0</v>
      </c>
      <c r="E17" s="1069" t="e">
        <v>#DIV/0!</v>
      </c>
    </row>
    <row r="18" spans="1:5" ht="15">
      <c r="A18" s="18" t="s">
        <v>29</v>
      </c>
      <c r="B18" s="19" t="s">
        <v>30</v>
      </c>
      <c r="C18" s="729">
        <v>0</v>
      </c>
      <c r="D18" s="1072">
        <v>0</v>
      </c>
      <c r="E18" s="1069" t="e">
        <v>#DIV/0!</v>
      </c>
    </row>
    <row r="19" spans="1:5" ht="15">
      <c r="A19" s="18" t="s">
        <v>31</v>
      </c>
      <c r="B19" s="19" t="s">
        <v>32</v>
      </c>
      <c r="C19" s="729">
        <v>0</v>
      </c>
      <c r="D19" s="1072">
        <v>0</v>
      </c>
      <c r="E19" s="1069" t="e">
        <v>#DIV/0!</v>
      </c>
    </row>
    <row r="20" spans="1:5" ht="15">
      <c r="A20" s="18" t="s">
        <v>33</v>
      </c>
      <c r="B20" s="19" t="s">
        <v>34</v>
      </c>
      <c r="C20" s="729">
        <v>0</v>
      </c>
      <c r="D20" s="1072">
        <v>0</v>
      </c>
      <c r="E20" s="1069" t="e">
        <v>#DIV/0!</v>
      </c>
    </row>
    <row r="21" spans="1:5" ht="15">
      <c r="A21" s="18" t="s">
        <v>35</v>
      </c>
      <c r="B21" s="19" t="s">
        <v>36</v>
      </c>
      <c r="C21" s="729">
        <v>0</v>
      </c>
      <c r="D21" s="1072">
        <v>0</v>
      </c>
      <c r="E21" s="1069" t="e">
        <v>#DIV/0!</v>
      </c>
    </row>
    <row r="22" spans="1:5" ht="15">
      <c r="A22" s="18" t="s">
        <v>37</v>
      </c>
      <c r="B22" s="19" t="s">
        <v>38</v>
      </c>
      <c r="C22" s="729">
        <v>0</v>
      </c>
      <c r="D22" s="1072">
        <v>0</v>
      </c>
      <c r="E22" s="1069" t="e">
        <v>#DIV/0!</v>
      </c>
    </row>
    <row r="23" spans="1:5" ht="15">
      <c r="A23" s="18" t="s">
        <v>39</v>
      </c>
      <c r="B23" s="19" t="s">
        <v>40</v>
      </c>
      <c r="C23" s="729">
        <v>0</v>
      </c>
      <c r="D23" s="1072">
        <v>0</v>
      </c>
      <c r="E23" s="1069" t="e">
        <v>#DIV/0!</v>
      </c>
    </row>
    <row r="24" spans="1:5" ht="15">
      <c r="A24" s="18" t="s">
        <v>41</v>
      </c>
      <c r="B24" s="19" t="s">
        <v>42</v>
      </c>
      <c r="C24" s="729">
        <v>0</v>
      </c>
      <c r="D24" s="1072">
        <v>0</v>
      </c>
      <c r="E24" s="1069" t="e">
        <v>#DIV/0!</v>
      </c>
    </row>
    <row r="25" spans="1:5" ht="15">
      <c r="A25" s="18" t="s">
        <v>43</v>
      </c>
      <c r="B25" s="19" t="s">
        <v>44</v>
      </c>
      <c r="C25" s="729">
        <v>0</v>
      </c>
      <c r="D25" s="1072">
        <v>0</v>
      </c>
      <c r="E25" s="1069" t="e">
        <v>#DIV/0!</v>
      </c>
    </row>
    <row r="26" spans="1:5" ht="18">
      <c r="A26" s="763">
        <v>1</v>
      </c>
      <c r="B26" s="765" t="s">
        <v>45</v>
      </c>
      <c r="C26" s="1070">
        <v>140</v>
      </c>
      <c r="D26" s="1073"/>
      <c r="E26" s="1069" t="e">
        <v>#DIV/0!</v>
      </c>
    </row>
    <row r="27" spans="1:5" ht="15">
      <c r="A27" s="18" t="s">
        <v>46</v>
      </c>
      <c r="B27" s="19" t="s">
        <v>47</v>
      </c>
      <c r="C27" s="729">
        <v>0</v>
      </c>
      <c r="D27" s="1072">
        <v>0</v>
      </c>
      <c r="E27" s="1069" t="e">
        <v>#DIV/0!</v>
      </c>
    </row>
    <row r="28" spans="1:5" ht="15">
      <c r="A28" s="18" t="s">
        <v>48</v>
      </c>
      <c r="B28" s="19" t="s">
        <v>49</v>
      </c>
      <c r="C28" s="729">
        <v>0</v>
      </c>
      <c r="D28" s="1072">
        <v>0</v>
      </c>
      <c r="E28" s="1069" t="e">
        <v>#DIV/0!</v>
      </c>
    </row>
    <row r="29" spans="1:5" ht="15">
      <c r="A29" s="18" t="s">
        <v>50</v>
      </c>
      <c r="B29" s="19" t="s">
        <v>51</v>
      </c>
      <c r="C29" s="729">
        <v>0</v>
      </c>
      <c r="D29" s="1072">
        <v>0</v>
      </c>
      <c r="E29" s="1069" t="e">
        <v>#DIV/0!</v>
      </c>
    </row>
    <row r="30" spans="1:5" ht="15">
      <c r="A30" s="18" t="s">
        <v>52</v>
      </c>
      <c r="B30" s="19" t="s">
        <v>53</v>
      </c>
      <c r="C30" s="729">
        <v>0</v>
      </c>
      <c r="D30" s="1072">
        <v>0</v>
      </c>
      <c r="E30" s="1069" t="e">
        <v>#DIV/0!</v>
      </c>
    </row>
    <row r="31" spans="1:5" ht="15">
      <c r="A31" s="18" t="s">
        <v>54</v>
      </c>
      <c r="B31" s="19" t="s">
        <v>55</v>
      </c>
      <c r="C31" s="729">
        <v>0</v>
      </c>
      <c r="D31" s="1072">
        <v>0</v>
      </c>
      <c r="E31" s="1069" t="e">
        <v>#DIV/0!</v>
      </c>
    </row>
    <row r="32" spans="1:5" ht="15">
      <c r="A32" s="18" t="s">
        <v>56</v>
      </c>
      <c r="B32" s="19" t="s">
        <v>57</v>
      </c>
      <c r="C32" s="729">
        <v>0</v>
      </c>
      <c r="D32" s="1072">
        <v>0</v>
      </c>
      <c r="E32" s="1069" t="e">
        <v>#DIV/0!</v>
      </c>
    </row>
    <row r="33" spans="1:5" ht="15">
      <c r="A33" s="18" t="s">
        <v>58</v>
      </c>
      <c r="B33" s="19" t="s">
        <v>59</v>
      </c>
      <c r="C33" s="729">
        <v>0</v>
      </c>
      <c r="D33" s="1072">
        <v>0</v>
      </c>
      <c r="E33" s="1069" t="e">
        <v>#DIV/0!</v>
      </c>
    </row>
    <row r="34" spans="1:5" ht="15">
      <c r="A34" s="18" t="s">
        <v>60</v>
      </c>
      <c r="B34" s="19" t="s">
        <v>61</v>
      </c>
      <c r="C34" s="729">
        <v>0</v>
      </c>
      <c r="D34" s="1072">
        <v>0</v>
      </c>
      <c r="E34" s="1069" t="e">
        <v>#DIV/0!</v>
      </c>
    </row>
    <row r="35" spans="1:5" ht="15">
      <c r="A35" s="18" t="s">
        <v>62</v>
      </c>
      <c r="B35" s="19" t="s">
        <v>63</v>
      </c>
      <c r="C35" s="729">
        <v>0</v>
      </c>
      <c r="D35" s="1072">
        <v>0</v>
      </c>
      <c r="E35" s="1069" t="e">
        <v>#DIV/0!</v>
      </c>
    </row>
    <row r="36" spans="1:5" ht="15">
      <c r="A36" s="18" t="s">
        <v>64</v>
      </c>
      <c r="B36" s="19" t="s">
        <v>65</v>
      </c>
      <c r="C36" s="729">
        <v>0</v>
      </c>
      <c r="D36" s="1072">
        <v>0</v>
      </c>
      <c r="E36" s="1069" t="e">
        <v>#DIV/0!</v>
      </c>
    </row>
    <row r="37" spans="1:5" ht="15">
      <c r="A37" s="18" t="s">
        <v>66</v>
      </c>
      <c r="B37" s="20" t="s">
        <v>67</v>
      </c>
      <c r="C37" s="729">
        <v>0</v>
      </c>
      <c r="D37" s="1072">
        <v>0</v>
      </c>
      <c r="E37" s="1069" t="e">
        <v>#DIV/0!</v>
      </c>
    </row>
    <row r="38" spans="1:5" ht="15">
      <c r="A38" s="18" t="s">
        <v>68</v>
      </c>
      <c r="B38" s="20" t="s">
        <v>69</v>
      </c>
      <c r="C38" s="729">
        <v>0</v>
      </c>
      <c r="D38" s="1072">
        <v>0</v>
      </c>
      <c r="E38" s="1069" t="e">
        <v>#DIV/0!</v>
      </c>
    </row>
    <row r="39" spans="1:5" ht="15">
      <c r="A39" s="18" t="s">
        <v>70</v>
      </c>
      <c r="B39" s="20" t="s">
        <v>71</v>
      </c>
      <c r="C39" s="729">
        <v>0</v>
      </c>
      <c r="D39" s="1072">
        <v>0</v>
      </c>
      <c r="E39" s="1069" t="e">
        <v>#DIV/0!</v>
      </c>
    </row>
    <row r="40" spans="1:5" ht="15">
      <c r="A40" s="18" t="s">
        <v>72</v>
      </c>
      <c r="B40" s="20" t="s">
        <v>73</v>
      </c>
      <c r="C40" s="729">
        <v>0</v>
      </c>
      <c r="D40" s="1072">
        <v>0</v>
      </c>
      <c r="E40" s="1069" t="e">
        <v>#DIV/0!</v>
      </c>
    </row>
    <row r="41" spans="1:5" ht="15">
      <c r="A41" s="18" t="s">
        <v>74</v>
      </c>
      <c r="B41" s="19" t="s">
        <v>75</v>
      </c>
      <c r="C41" s="729">
        <v>0</v>
      </c>
      <c r="D41" s="1072">
        <v>0</v>
      </c>
      <c r="E41" s="1069" t="e">
        <v>#DIV/0!</v>
      </c>
    </row>
    <row r="42" spans="1:5" ht="15">
      <c r="A42" s="18" t="s">
        <v>76</v>
      </c>
      <c r="B42" s="19" t="s">
        <v>77</v>
      </c>
      <c r="C42" s="729">
        <v>0</v>
      </c>
      <c r="D42" s="1072">
        <v>0</v>
      </c>
      <c r="E42" s="1069" t="e">
        <v>#DIV/0!</v>
      </c>
    </row>
    <row r="43" spans="1:5" ht="15">
      <c r="A43" s="18" t="s">
        <v>78</v>
      </c>
      <c r="B43" s="19" t="s">
        <v>79</v>
      </c>
      <c r="C43" s="729">
        <v>0</v>
      </c>
      <c r="D43" s="1072">
        <v>0</v>
      </c>
      <c r="E43" s="1069" t="e">
        <v>#DIV/0!</v>
      </c>
    </row>
    <row r="44" spans="1:5" ht="15">
      <c r="A44" s="18" t="s">
        <v>80</v>
      </c>
      <c r="B44" s="19" t="s">
        <v>81</v>
      </c>
      <c r="C44" s="729">
        <v>0</v>
      </c>
      <c r="D44" s="1072">
        <v>0</v>
      </c>
      <c r="E44" s="1069" t="e">
        <v>#DIV/0!</v>
      </c>
    </row>
    <row r="45" spans="1:5" ht="15">
      <c r="A45" s="18" t="s">
        <v>82</v>
      </c>
      <c r="B45" s="19" t="s">
        <v>83</v>
      </c>
      <c r="C45" s="729">
        <v>0</v>
      </c>
      <c r="D45" s="1072">
        <v>0</v>
      </c>
      <c r="E45" s="1069" t="e">
        <v>#DIV/0!</v>
      </c>
    </row>
    <row r="46" spans="1:5" ht="15">
      <c r="A46" s="18" t="s">
        <v>84</v>
      </c>
      <c r="B46" s="19" t="s">
        <v>85</v>
      </c>
      <c r="C46" s="729">
        <v>0</v>
      </c>
      <c r="D46" s="1072">
        <v>0</v>
      </c>
      <c r="E46" s="1069" t="e">
        <v>#DIV/0!</v>
      </c>
    </row>
    <row r="47" spans="1:5" ht="15">
      <c r="A47" s="18" t="s">
        <v>86</v>
      </c>
      <c r="B47" s="20" t="s">
        <v>87</v>
      </c>
      <c r="C47" s="729">
        <v>0</v>
      </c>
      <c r="D47" s="1072">
        <v>0</v>
      </c>
      <c r="E47" s="1069" t="e">
        <v>#DIV/0!</v>
      </c>
    </row>
    <row r="48" spans="1:5" ht="15">
      <c r="A48" s="18" t="s">
        <v>88</v>
      </c>
      <c r="B48" s="20" t="s">
        <v>89</v>
      </c>
      <c r="C48" s="729">
        <v>0</v>
      </c>
      <c r="D48" s="1072">
        <v>1.3333333333333333</v>
      </c>
      <c r="E48" s="1069">
        <v>0</v>
      </c>
    </row>
    <row r="49" spans="1:5" ht="15">
      <c r="A49" s="18" t="s">
        <v>90</v>
      </c>
      <c r="B49" s="19" t="s">
        <v>91</v>
      </c>
      <c r="C49" s="729">
        <v>0</v>
      </c>
      <c r="D49" s="1072">
        <v>0</v>
      </c>
      <c r="E49" s="1069" t="e">
        <v>#DIV/0!</v>
      </c>
    </row>
    <row r="50" spans="1:5" ht="15">
      <c r="A50" s="18" t="s">
        <v>92</v>
      </c>
      <c r="B50" s="19" t="s">
        <v>93</v>
      </c>
      <c r="C50" s="729">
        <v>20</v>
      </c>
      <c r="D50" s="1072">
        <v>32</v>
      </c>
      <c r="E50" s="1069">
        <v>62.5</v>
      </c>
    </row>
    <row r="51" spans="1:5" ht="15">
      <c r="A51" s="18" t="s">
        <v>94</v>
      </c>
      <c r="B51" s="19" t="s">
        <v>95</v>
      </c>
      <c r="C51" s="729">
        <v>1</v>
      </c>
      <c r="D51" s="1072">
        <v>6</v>
      </c>
      <c r="E51" s="1069">
        <v>16.666666666666664</v>
      </c>
    </row>
    <row r="52" spans="1:5" ht="15">
      <c r="A52" s="18" t="s">
        <v>96</v>
      </c>
      <c r="B52" s="19" t="s">
        <v>97</v>
      </c>
      <c r="C52" s="729">
        <v>3</v>
      </c>
      <c r="D52" s="1072">
        <v>18</v>
      </c>
      <c r="E52" s="1069">
        <v>16.666666666666664</v>
      </c>
    </row>
    <row r="53" spans="1:5" ht="15">
      <c r="A53" s="18" t="s">
        <v>98</v>
      </c>
      <c r="B53" s="19" t="s">
        <v>99</v>
      </c>
      <c r="C53" s="729">
        <v>0</v>
      </c>
      <c r="D53" s="1072">
        <v>0</v>
      </c>
      <c r="E53" s="1069" t="e">
        <v>#DIV/0!</v>
      </c>
    </row>
    <row r="54" spans="1:5" ht="15">
      <c r="A54" s="18" t="s">
        <v>100</v>
      </c>
      <c r="B54" s="19" t="s">
        <v>101</v>
      </c>
      <c r="C54" s="729">
        <v>1</v>
      </c>
      <c r="D54" s="1072">
        <v>2</v>
      </c>
      <c r="E54" s="1069">
        <v>50</v>
      </c>
    </row>
    <row r="55" spans="1:5" ht="15">
      <c r="A55" s="18" t="s">
        <v>102</v>
      </c>
      <c r="B55" s="19" t="s">
        <v>103</v>
      </c>
      <c r="C55" s="729">
        <v>0</v>
      </c>
      <c r="D55" s="1072">
        <v>5.333333333333333</v>
      </c>
      <c r="E55" s="1069">
        <v>0</v>
      </c>
    </row>
    <row r="56" spans="1:5" ht="15">
      <c r="A56" s="18" t="s">
        <v>104</v>
      </c>
      <c r="B56" s="20" t="s">
        <v>105</v>
      </c>
      <c r="C56" s="729">
        <v>2</v>
      </c>
      <c r="D56" s="1072">
        <v>12</v>
      </c>
      <c r="E56" s="1069">
        <v>16.666666666666664</v>
      </c>
    </row>
    <row r="57" spans="1:5" ht="15">
      <c r="A57" s="18" t="s">
        <v>106</v>
      </c>
      <c r="B57" s="20" t="s">
        <v>107</v>
      </c>
      <c r="C57" s="729">
        <v>7</v>
      </c>
      <c r="D57" s="1072">
        <v>4</v>
      </c>
      <c r="E57" s="1069">
        <v>175</v>
      </c>
    </row>
    <row r="58" spans="1:5" ht="15">
      <c r="A58" s="18" t="s">
        <v>108</v>
      </c>
      <c r="B58" s="20" t="s">
        <v>109</v>
      </c>
      <c r="C58" s="729">
        <v>5</v>
      </c>
      <c r="D58" s="1072">
        <v>10.666666666666666</v>
      </c>
      <c r="E58" s="1069">
        <v>46.875</v>
      </c>
    </row>
    <row r="59" spans="1:5" ht="15">
      <c r="A59" s="18" t="s">
        <v>110</v>
      </c>
      <c r="B59" s="19" t="s">
        <v>111</v>
      </c>
      <c r="C59" s="729">
        <v>2</v>
      </c>
      <c r="D59" s="1072">
        <v>4</v>
      </c>
      <c r="E59" s="1069">
        <v>50</v>
      </c>
    </row>
    <row r="60" spans="1:5" ht="15">
      <c r="A60" s="18" t="s">
        <v>112</v>
      </c>
      <c r="B60" s="19" t="s">
        <v>113</v>
      </c>
      <c r="C60" s="729">
        <v>18</v>
      </c>
      <c r="D60" s="1072">
        <v>16</v>
      </c>
      <c r="E60" s="1069">
        <v>112.5</v>
      </c>
    </row>
    <row r="61" spans="1:5" ht="15">
      <c r="A61" s="18" t="s">
        <v>114</v>
      </c>
      <c r="B61" s="19" t="s">
        <v>115</v>
      </c>
      <c r="C61" s="729">
        <v>0</v>
      </c>
      <c r="D61" s="1072">
        <v>5.333333333333333</v>
      </c>
      <c r="E61" s="1069">
        <v>0</v>
      </c>
    </row>
    <row r="62" spans="1:5" ht="15">
      <c r="A62" s="18" t="s">
        <v>116</v>
      </c>
      <c r="B62" s="19" t="s">
        <v>117</v>
      </c>
      <c r="C62" s="729">
        <v>1</v>
      </c>
      <c r="D62" s="1072">
        <v>4</v>
      </c>
      <c r="E62" s="1069">
        <v>25</v>
      </c>
    </row>
    <row r="63" spans="1:5" ht="15">
      <c r="A63" s="21" t="s">
        <v>118</v>
      </c>
      <c r="B63" s="19" t="s">
        <v>119</v>
      </c>
      <c r="C63" s="729">
        <v>4</v>
      </c>
      <c r="D63" s="1072">
        <v>5.333333333333333</v>
      </c>
      <c r="E63" s="1069">
        <v>75</v>
      </c>
    </row>
    <row r="64" spans="1:5" ht="15">
      <c r="A64" s="18" t="s">
        <v>120</v>
      </c>
      <c r="B64" s="19" t="s">
        <v>121</v>
      </c>
      <c r="C64" s="729">
        <v>5</v>
      </c>
      <c r="D64" s="1072">
        <v>5.333333333333333</v>
      </c>
      <c r="E64" s="1069">
        <v>93.75</v>
      </c>
    </row>
    <row r="65" spans="1:5" ht="15">
      <c r="A65" s="18" t="s">
        <v>122</v>
      </c>
      <c r="B65" s="19" t="s">
        <v>123</v>
      </c>
      <c r="C65" s="729">
        <v>4</v>
      </c>
      <c r="D65" s="1072">
        <v>5.333333333333333</v>
      </c>
      <c r="E65" s="1069">
        <v>75</v>
      </c>
    </row>
    <row r="66" spans="1:5" ht="15">
      <c r="A66" s="18" t="s">
        <v>124</v>
      </c>
      <c r="B66" s="19" t="s">
        <v>125</v>
      </c>
      <c r="C66" s="729">
        <v>0</v>
      </c>
      <c r="D66" s="1072">
        <v>1.3333333333333333</v>
      </c>
      <c r="E66" s="1069">
        <v>0</v>
      </c>
    </row>
    <row r="67" spans="1:5" ht="15">
      <c r="A67" s="18" t="s">
        <v>126</v>
      </c>
      <c r="B67" s="19" t="s">
        <v>127</v>
      </c>
      <c r="C67" s="729">
        <v>10</v>
      </c>
      <c r="D67" s="1072">
        <v>13</v>
      </c>
      <c r="E67" s="1069">
        <v>76.923076923076934</v>
      </c>
    </row>
    <row r="68" spans="1:5" ht="15">
      <c r="A68" s="18" t="s">
        <v>128</v>
      </c>
      <c r="B68" s="19" t="s">
        <v>127</v>
      </c>
      <c r="C68" s="729">
        <v>9</v>
      </c>
      <c r="D68" s="1072">
        <v>12</v>
      </c>
      <c r="E68" s="1069">
        <v>75</v>
      </c>
    </row>
    <row r="69" spans="1:5" ht="15">
      <c r="A69" s="18" t="s">
        <v>129</v>
      </c>
      <c r="B69" s="19" t="s">
        <v>130</v>
      </c>
      <c r="C69" s="729">
        <v>0</v>
      </c>
      <c r="D69" s="1072">
        <v>0</v>
      </c>
      <c r="E69" s="1069" t="e">
        <v>#DIV/0!</v>
      </c>
    </row>
    <row r="70" spans="1:5" ht="15">
      <c r="A70" s="18" t="s">
        <v>131</v>
      </c>
      <c r="B70" s="19" t="s">
        <v>132</v>
      </c>
      <c r="C70" s="729">
        <v>0</v>
      </c>
      <c r="D70" s="1072">
        <v>0</v>
      </c>
      <c r="E70" s="1069" t="e">
        <v>#DIV/0!</v>
      </c>
    </row>
    <row r="71" spans="1:5" ht="15">
      <c r="A71" s="18" t="s">
        <v>133</v>
      </c>
      <c r="B71" s="19" t="s">
        <v>134</v>
      </c>
      <c r="C71" s="729">
        <v>0</v>
      </c>
      <c r="D71" s="1072">
        <v>0</v>
      </c>
      <c r="E71" s="1069" t="e">
        <v>#DIV/0!</v>
      </c>
    </row>
    <row r="72" spans="1:5" ht="15">
      <c r="A72" s="18" t="s">
        <v>135</v>
      </c>
      <c r="B72" s="19" t="s">
        <v>136</v>
      </c>
      <c r="C72" s="729">
        <v>1</v>
      </c>
      <c r="D72" s="1072">
        <v>2.6666666666666665</v>
      </c>
      <c r="E72" s="1069">
        <v>37.5</v>
      </c>
    </row>
    <row r="73" spans="1:5" ht="15">
      <c r="A73" s="18" t="s">
        <v>137</v>
      </c>
      <c r="B73" s="19" t="s">
        <v>138</v>
      </c>
      <c r="C73" s="729">
        <v>0</v>
      </c>
      <c r="D73" s="1072">
        <v>0</v>
      </c>
      <c r="E73" s="1069" t="e">
        <v>#DIV/0!</v>
      </c>
    </row>
    <row r="74" spans="1:5" ht="15">
      <c r="A74" s="18" t="s">
        <v>139</v>
      </c>
      <c r="B74" s="19" t="s">
        <v>140</v>
      </c>
      <c r="C74" s="729">
        <v>1</v>
      </c>
      <c r="D74" s="1072">
        <v>13.333333333333334</v>
      </c>
      <c r="E74" s="1069">
        <v>7.5</v>
      </c>
    </row>
    <row r="75" spans="1:5" ht="15">
      <c r="A75" s="18" t="s">
        <v>141</v>
      </c>
      <c r="B75" s="19" t="s">
        <v>142</v>
      </c>
      <c r="C75" s="729">
        <v>2</v>
      </c>
      <c r="D75" s="1072">
        <v>4</v>
      </c>
      <c r="E75" s="1069">
        <v>50</v>
      </c>
    </row>
    <row r="76" spans="1:5" ht="15">
      <c r="A76" s="18" t="s">
        <v>143</v>
      </c>
      <c r="B76" s="19" t="s">
        <v>144</v>
      </c>
      <c r="C76" s="729">
        <v>4</v>
      </c>
      <c r="D76" s="1072">
        <v>17.333333333333332</v>
      </c>
      <c r="E76" s="1069">
        <v>23.076923076923077</v>
      </c>
    </row>
    <row r="77" spans="1:5" ht="15">
      <c r="A77" s="18" t="s">
        <v>145</v>
      </c>
      <c r="B77" s="19" t="s">
        <v>146</v>
      </c>
      <c r="C77" s="729">
        <v>18</v>
      </c>
      <c r="D77" s="1072">
        <v>28</v>
      </c>
      <c r="E77" s="1069">
        <v>64.285714285714292</v>
      </c>
    </row>
    <row r="78" spans="1:5" ht="15">
      <c r="A78" s="18" t="s">
        <v>147</v>
      </c>
      <c r="B78" s="19" t="s">
        <v>148</v>
      </c>
      <c r="C78" s="729">
        <v>0</v>
      </c>
      <c r="D78" s="1072">
        <v>0</v>
      </c>
      <c r="E78" s="1069" t="e">
        <v>#DIV/0!</v>
      </c>
    </row>
    <row r="79" spans="1:5" ht="15">
      <c r="A79" s="18" t="s">
        <v>149</v>
      </c>
      <c r="B79" s="19" t="s">
        <v>150</v>
      </c>
      <c r="C79" s="729">
        <v>0</v>
      </c>
      <c r="D79" s="1072">
        <v>1.3333333333333333</v>
      </c>
      <c r="E79" s="1069">
        <v>0</v>
      </c>
    </row>
    <row r="80" spans="1:5" ht="15">
      <c r="A80" s="18" t="s">
        <v>151</v>
      </c>
      <c r="B80" s="19" t="s">
        <v>152</v>
      </c>
      <c r="C80" s="729">
        <v>0</v>
      </c>
      <c r="D80" s="1072">
        <v>0</v>
      </c>
      <c r="E80" s="1069" t="e">
        <v>#DIV/0!</v>
      </c>
    </row>
    <row r="81" spans="1:5" ht="15">
      <c r="A81" s="18" t="s">
        <v>153</v>
      </c>
      <c r="B81" s="19" t="s">
        <v>154</v>
      </c>
      <c r="C81" s="729">
        <v>0</v>
      </c>
      <c r="D81" s="1072">
        <v>0</v>
      </c>
      <c r="E81" s="1069" t="e">
        <v>#DIV/0!</v>
      </c>
    </row>
    <row r="82" spans="1:5" ht="15">
      <c r="A82" s="18" t="s">
        <v>155</v>
      </c>
      <c r="B82" s="19" t="s">
        <v>156</v>
      </c>
      <c r="C82" s="729">
        <v>0</v>
      </c>
      <c r="D82" s="1072">
        <v>0</v>
      </c>
      <c r="E82" s="1069" t="e">
        <v>#DIV/0!</v>
      </c>
    </row>
    <row r="83" spans="1:5" ht="15">
      <c r="A83" s="18" t="s">
        <v>157</v>
      </c>
      <c r="B83" s="19" t="s">
        <v>158</v>
      </c>
      <c r="C83" s="729">
        <v>5</v>
      </c>
      <c r="D83" s="1072">
        <v>5.333333333333333</v>
      </c>
      <c r="E83" s="1069">
        <v>93.75</v>
      </c>
    </row>
    <row r="84" spans="1:5" ht="15">
      <c r="A84" s="18" t="s">
        <v>159</v>
      </c>
      <c r="B84" s="19" t="s">
        <v>160</v>
      </c>
      <c r="C84" s="729">
        <v>10</v>
      </c>
      <c r="D84" s="1072">
        <v>16</v>
      </c>
      <c r="E84" s="1069">
        <v>62.5</v>
      </c>
    </row>
    <row r="85" spans="1:5" ht="15">
      <c r="A85" s="18" t="s">
        <v>161</v>
      </c>
      <c r="B85" s="19" t="s">
        <v>162</v>
      </c>
      <c r="C85" s="729">
        <v>4</v>
      </c>
      <c r="D85" s="1072">
        <v>2.6666666666666665</v>
      </c>
      <c r="E85" s="1069">
        <v>150</v>
      </c>
    </row>
    <row r="86" spans="1:5" ht="15">
      <c r="A86" s="18" t="s">
        <v>163</v>
      </c>
      <c r="B86" s="19" t="s">
        <v>164</v>
      </c>
      <c r="C86" s="729">
        <v>1</v>
      </c>
      <c r="D86" s="1072">
        <v>5.333333333333333</v>
      </c>
      <c r="E86" s="1069">
        <v>18.75</v>
      </c>
    </row>
    <row r="87" spans="1:5" ht="25.5">
      <c r="A87" s="18" t="s">
        <v>165</v>
      </c>
      <c r="B87" s="19" t="s">
        <v>166</v>
      </c>
      <c r="C87" s="729">
        <v>2</v>
      </c>
      <c r="D87" s="1072">
        <v>8</v>
      </c>
      <c r="E87" s="1069">
        <v>25</v>
      </c>
    </row>
    <row r="88" spans="1:5" ht="18">
      <c r="A88" s="763">
        <v>2</v>
      </c>
      <c r="B88" s="766" t="s">
        <v>167</v>
      </c>
      <c r="C88" s="1070">
        <v>6</v>
      </c>
      <c r="D88" s="1073"/>
      <c r="E88" s="1069" t="e">
        <v>#DIV/0!</v>
      </c>
    </row>
    <row r="89" spans="1:5" ht="15">
      <c r="A89" s="18" t="s">
        <v>168</v>
      </c>
      <c r="B89" s="19" t="s">
        <v>169</v>
      </c>
      <c r="C89" s="729">
        <v>0</v>
      </c>
      <c r="D89" s="1072">
        <v>0</v>
      </c>
      <c r="E89" s="1069" t="e">
        <v>#DIV/0!</v>
      </c>
    </row>
    <row r="90" spans="1:5" ht="15">
      <c r="A90" s="18" t="s">
        <v>170</v>
      </c>
      <c r="B90" s="19" t="s">
        <v>171</v>
      </c>
      <c r="C90" s="729">
        <v>0</v>
      </c>
      <c r="D90" s="1072">
        <v>1.3333333333333333</v>
      </c>
      <c r="E90" s="1069">
        <v>0</v>
      </c>
    </row>
    <row r="91" spans="1:5" ht="15">
      <c r="A91" s="18" t="s">
        <v>172</v>
      </c>
      <c r="B91" s="19" t="s">
        <v>173</v>
      </c>
      <c r="C91" s="729">
        <v>0</v>
      </c>
      <c r="D91" s="1072">
        <v>0</v>
      </c>
      <c r="E91" s="1069" t="e">
        <v>#DIV/0!</v>
      </c>
    </row>
    <row r="92" spans="1:5" ht="15">
      <c r="A92" s="18" t="s">
        <v>174</v>
      </c>
      <c r="B92" s="20" t="s">
        <v>175</v>
      </c>
      <c r="C92" s="729">
        <v>0</v>
      </c>
      <c r="D92" s="1072">
        <v>0</v>
      </c>
      <c r="E92" s="1069" t="e">
        <v>#DIV/0!</v>
      </c>
    </row>
    <row r="93" spans="1:5" ht="15">
      <c r="A93" s="18" t="s">
        <v>176</v>
      </c>
      <c r="B93" s="20" t="s">
        <v>177</v>
      </c>
      <c r="C93" s="729">
        <v>0</v>
      </c>
      <c r="D93" s="1072">
        <v>0</v>
      </c>
      <c r="E93" s="1069" t="e">
        <v>#DIV/0!</v>
      </c>
    </row>
    <row r="94" spans="1:5" ht="15">
      <c r="A94" s="18" t="s">
        <v>178</v>
      </c>
      <c r="B94" s="20" t="s">
        <v>179</v>
      </c>
      <c r="C94" s="729">
        <v>0</v>
      </c>
      <c r="D94" s="1072">
        <v>0</v>
      </c>
      <c r="E94" s="1069" t="e">
        <v>#DIV/0!</v>
      </c>
    </row>
    <row r="95" spans="1:5" ht="15">
      <c r="A95" s="18" t="s">
        <v>180</v>
      </c>
      <c r="B95" s="20" t="s">
        <v>181</v>
      </c>
      <c r="C95" s="729">
        <v>0</v>
      </c>
      <c r="D95" s="1072">
        <v>1.3333333333333333</v>
      </c>
      <c r="E95" s="1069">
        <v>0</v>
      </c>
    </row>
    <row r="96" spans="1:5" ht="15">
      <c r="A96" s="18" t="s">
        <v>182</v>
      </c>
      <c r="B96" s="20" t="s">
        <v>183</v>
      </c>
      <c r="C96" s="729">
        <v>0</v>
      </c>
      <c r="D96" s="1072">
        <v>0</v>
      </c>
      <c r="E96" s="1069" t="e">
        <v>#DIV/0!</v>
      </c>
    </row>
    <row r="97" spans="1:5" ht="15">
      <c r="A97" s="18" t="s">
        <v>184</v>
      </c>
      <c r="B97" s="20" t="s">
        <v>185</v>
      </c>
      <c r="C97" s="729">
        <v>0</v>
      </c>
      <c r="D97" s="1072">
        <v>0</v>
      </c>
      <c r="E97" s="1069" t="e">
        <v>#DIV/0!</v>
      </c>
    </row>
    <row r="98" spans="1:5" ht="15">
      <c r="A98" s="18" t="s">
        <v>186</v>
      </c>
      <c r="B98" s="20" t="s">
        <v>187</v>
      </c>
      <c r="C98" s="729">
        <v>0</v>
      </c>
      <c r="D98" s="1072">
        <v>2.6666666666666665</v>
      </c>
      <c r="E98" s="1069">
        <v>0</v>
      </c>
    </row>
    <row r="99" spans="1:5" ht="15">
      <c r="A99" s="18" t="s">
        <v>188</v>
      </c>
      <c r="B99" s="20" t="s">
        <v>189</v>
      </c>
      <c r="C99" s="729">
        <v>0</v>
      </c>
      <c r="D99" s="1072">
        <v>0</v>
      </c>
      <c r="E99" s="1069" t="e">
        <v>#DIV/0!</v>
      </c>
    </row>
    <row r="100" spans="1:5" ht="15">
      <c r="A100" s="18" t="s">
        <v>190</v>
      </c>
      <c r="B100" s="20" t="s">
        <v>191</v>
      </c>
      <c r="C100" s="729">
        <v>0</v>
      </c>
      <c r="D100" s="1072">
        <v>0</v>
      </c>
      <c r="E100" s="1069" t="e">
        <v>#DIV/0!</v>
      </c>
    </row>
    <row r="101" spans="1:5" ht="15">
      <c r="A101" s="18" t="s">
        <v>192</v>
      </c>
      <c r="B101" s="20" t="s">
        <v>193</v>
      </c>
      <c r="C101" s="729">
        <v>0</v>
      </c>
      <c r="D101" s="1072">
        <v>0</v>
      </c>
      <c r="E101" s="1069" t="e">
        <v>#DIV/0!</v>
      </c>
    </row>
    <row r="102" spans="1:5" ht="15">
      <c r="A102" s="18" t="s">
        <v>194</v>
      </c>
      <c r="B102" s="20" t="s">
        <v>195</v>
      </c>
      <c r="C102" s="729">
        <v>0</v>
      </c>
      <c r="D102" s="1072">
        <v>0</v>
      </c>
      <c r="E102" s="1069" t="e">
        <v>#DIV/0!</v>
      </c>
    </row>
    <row r="103" spans="1:5" ht="15">
      <c r="A103" s="18" t="s">
        <v>196</v>
      </c>
      <c r="B103" s="20" t="s">
        <v>197</v>
      </c>
      <c r="C103" s="729">
        <v>0</v>
      </c>
      <c r="D103" s="1072">
        <v>0</v>
      </c>
      <c r="E103" s="1069" t="e">
        <v>#DIV/0!</v>
      </c>
    </row>
    <row r="104" spans="1:5" ht="15">
      <c r="A104" s="18" t="s">
        <v>198</v>
      </c>
      <c r="B104" s="20" t="s">
        <v>199</v>
      </c>
      <c r="C104" s="729">
        <v>1</v>
      </c>
      <c r="D104" s="1072">
        <v>2.6666666666666665</v>
      </c>
      <c r="E104" s="1069">
        <v>37.5</v>
      </c>
    </row>
    <row r="105" spans="1:5" ht="15">
      <c r="A105" s="18" t="s">
        <v>200</v>
      </c>
      <c r="B105" s="20" t="s">
        <v>201</v>
      </c>
      <c r="C105" s="729">
        <v>2</v>
      </c>
      <c r="D105" s="1072">
        <v>0</v>
      </c>
      <c r="E105" s="1069" t="e">
        <v>#DIV/0!</v>
      </c>
    </row>
    <row r="106" spans="1:5" ht="15">
      <c r="A106" s="18" t="s">
        <v>202</v>
      </c>
      <c r="B106" s="20" t="s">
        <v>203</v>
      </c>
      <c r="C106" s="729">
        <v>1</v>
      </c>
      <c r="D106" s="1072">
        <v>0</v>
      </c>
      <c r="E106" s="1069" t="e">
        <v>#DIV/0!</v>
      </c>
    </row>
    <row r="107" spans="1:5" ht="15">
      <c r="A107" s="18" t="s">
        <v>204</v>
      </c>
      <c r="B107" s="20" t="s">
        <v>205</v>
      </c>
      <c r="C107" s="729">
        <v>2</v>
      </c>
      <c r="D107" s="1072">
        <v>2.6666666666666665</v>
      </c>
      <c r="E107" s="1069">
        <v>75</v>
      </c>
    </row>
    <row r="108" spans="1:5" ht="18">
      <c r="A108" s="763">
        <v>3</v>
      </c>
      <c r="B108" s="766" t="s">
        <v>206</v>
      </c>
      <c r="C108" s="1070">
        <v>467</v>
      </c>
      <c r="D108" s="1073"/>
      <c r="E108" s="1069" t="e">
        <v>#DIV/0!</v>
      </c>
    </row>
    <row r="109" spans="1:5" ht="15">
      <c r="A109" s="18" t="s">
        <v>207</v>
      </c>
      <c r="B109" s="20" t="s">
        <v>208</v>
      </c>
      <c r="C109" s="729">
        <v>0</v>
      </c>
      <c r="D109" s="1072">
        <v>0</v>
      </c>
      <c r="E109" s="1069" t="e">
        <v>#DIV/0!</v>
      </c>
    </row>
    <row r="110" spans="1:5" ht="15">
      <c r="A110" s="18" t="s">
        <v>209</v>
      </c>
      <c r="B110" s="20" t="s">
        <v>210</v>
      </c>
      <c r="C110" s="729">
        <v>1</v>
      </c>
      <c r="D110" s="1072">
        <v>1</v>
      </c>
      <c r="E110" s="1069">
        <v>100</v>
      </c>
    </row>
    <row r="111" spans="1:5" ht="15">
      <c r="A111" s="18" t="s">
        <v>211</v>
      </c>
      <c r="B111" s="20" t="s">
        <v>212</v>
      </c>
      <c r="C111" s="729">
        <v>2</v>
      </c>
      <c r="D111" s="1072">
        <v>1.3333333333333333</v>
      </c>
      <c r="E111" s="1069">
        <v>150</v>
      </c>
    </row>
    <row r="112" spans="1:5" ht="15">
      <c r="A112" s="18" t="s">
        <v>213</v>
      </c>
      <c r="B112" s="20" t="s">
        <v>214</v>
      </c>
      <c r="C112" s="729">
        <v>2</v>
      </c>
      <c r="D112" s="1072">
        <v>1</v>
      </c>
      <c r="E112" s="1069">
        <v>200</v>
      </c>
    </row>
    <row r="113" spans="1:5" ht="15">
      <c r="A113" s="18" t="s">
        <v>215</v>
      </c>
      <c r="B113" s="20" t="s">
        <v>216</v>
      </c>
      <c r="C113" s="729">
        <v>0</v>
      </c>
      <c r="D113" s="1072">
        <v>0</v>
      </c>
      <c r="E113" s="1069" t="e">
        <v>#DIV/0!</v>
      </c>
    </row>
    <row r="114" spans="1:5" ht="15">
      <c r="A114" s="18" t="s">
        <v>217</v>
      </c>
      <c r="B114" s="20" t="s">
        <v>218</v>
      </c>
      <c r="C114" s="729">
        <v>0</v>
      </c>
      <c r="D114" s="1072">
        <v>0</v>
      </c>
      <c r="E114" s="1069" t="e">
        <v>#DIV/0!</v>
      </c>
    </row>
    <row r="115" spans="1:5" ht="15">
      <c r="A115" s="18" t="s">
        <v>219</v>
      </c>
      <c r="B115" s="20" t="s">
        <v>220</v>
      </c>
      <c r="C115" s="729">
        <v>0</v>
      </c>
      <c r="D115" s="1072">
        <v>0</v>
      </c>
      <c r="E115" s="1069" t="e">
        <v>#DIV/0!</v>
      </c>
    </row>
    <row r="116" spans="1:5" ht="15">
      <c r="A116" s="18" t="s">
        <v>221</v>
      </c>
      <c r="B116" s="20" t="s">
        <v>222</v>
      </c>
      <c r="C116" s="729">
        <v>2</v>
      </c>
      <c r="D116" s="1072">
        <v>8</v>
      </c>
      <c r="E116" s="1069">
        <v>25</v>
      </c>
    </row>
    <row r="117" spans="1:5" ht="15">
      <c r="A117" s="18" t="s">
        <v>223</v>
      </c>
      <c r="B117" s="20" t="s">
        <v>224</v>
      </c>
      <c r="C117" s="729">
        <v>3</v>
      </c>
      <c r="D117" s="1072">
        <v>2.6666666666666665</v>
      </c>
      <c r="E117" s="1069">
        <v>112.5</v>
      </c>
    </row>
    <row r="118" spans="1:5" ht="15">
      <c r="A118" s="21" t="s">
        <v>225</v>
      </c>
      <c r="B118" s="22" t="s">
        <v>226</v>
      </c>
      <c r="C118" s="729">
        <v>0</v>
      </c>
      <c r="D118" s="1072">
        <v>0</v>
      </c>
      <c r="E118" s="1069" t="e">
        <v>#DIV/0!</v>
      </c>
    </row>
    <row r="119" spans="1:5" ht="15">
      <c r="A119" s="18" t="s">
        <v>227</v>
      </c>
      <c r="B119" s="20" t="s">
        <v>228</v>
      </c>
      <c r="C119" s="729">
        <v>22</v>
      </c>
      <c r="D119" s="1072">
        <v>53</v>
      </c>
      <c r="E119" s="1069">
        <v>41.509433962264154</v>
      </c>
    </row>
    <row r="120" spans="1:5" ht="15">
      <c r="A120" s="18" t="s">
        <v>229</v>
      </c>
      <c r="B120" s="20" t="s">
        <v>230</v>
      </c>
      <c r="C120" s="729">
        <v>169</v>
      </c>
      <c r="D120" s="1072">
        <v>307</v>
      </c>
      <c r="E120" s="1069">
        <v>55.048859934853425</v>
      </c>
    </row>
    <row r="121" spans="1:5" ht="15">
      <c r="A121" s="18" t="s">
        <v>231</v>
      </c>
      <c r="B121" s="20" t="s">
        <v>232</v>
      </c>
      <c r="C121" s="729">
        <v>19</v>
      </c>
      <c r="D121" s="1072">
        <v>90</v>
      </c>
      <c r="E121" s="1069">
        <v>21.111111111111111</v>
      </c>
    </row>
    <row r="122" spans="1:5" ht="15">
      <c r="A122" s="18" t="s">
        <v>233</v>
      </c>
      <c r="B122" s="20" t="s">
        <v>234</v>
      </c>
      <c r="C122" s="729">
        <v>0</v>
      </c>
      <c r="D122" s="1072">
        <v>1.3333333333333333</v>
      </c>
      <c r="E122" s="1069">
        <v>0</v>
      </c>
    </row>
    <row r="123" spans="1:5" ht="15">
      <c r="A123" s="18" t="s">
        <v>235</v>
      </c>
      <c r="B123" s="20" t="s">
        <v>236</v>
      </c>
      <c r="C123" s="729">
        <v>5</v>
      </c>
      <c r="D123" s="1072">
        <v>25.333333333333336</v>
      </c>
      <c r="E123" s="1069">
        <v>19.736842105263154</v>
      </c>
    </row>
    <row r="124" spans="1:5" ht="15">
      <c r="A124" s="18" t="s">
        <v>237</v>
      </c>
      <c r="B124" s="20" t="s">
        <v>238</v>
      </c>
      <c r="C124" s="729">
        <v>0</v>
      </c>
      <c r="D124" s="1072">
        <v>0</v>
      </c>
      <c r="E124" s="1069" t="e">
        <v>#DIV/0!</v>
      </c>
    </row>
    <row r="125" spans="1:5" ht="15">
      <c r="A125" s="18" t="s">
        <v>239</v>
      </c>
      <c r="B125" s="20" t="s">
        <v>240</v>
      </c>
      <c r="C125" s="729">
        <v>0</v>
      </c>
      <c r="D125" s="1072">
        <v>9.3333333333333339</v>
      </c>
      <c r="E125" s="1069">
        <v>0</v>
      </c>
    </row>
    <row r="126" spans="1:5" ht="15">
      <c r="A126" s="18" t="s">
        <v>241</v>
      </c>
      <c r="B126" s="20" t="s">
        <v>242</v>
      </c>
      <c r="C126" s="729">
        <v>1</v>
      </c>
      <c r="D126" s="1072">
        <v>2.6666666666666665</v>
      </c>
      <c r="E126" s="1069">
        <v>37.5</v>
      </c>
    </row>
    <row r="127" spans="1:5" ht="15">
      <c r="A127" s="18" t="s">
        <v>243</v>
      </c>
      <c r="B127" s="20" t="s">
        <v>244</v>
      </c>
      <c r="C127" s="729">
        <v>10</v>
      </c>
      <c r="D127" s="1072">
        <v>12</v>
      </c>
      <c r="E127" s="1069">
        <v>83.333333333333343</v>
      </c>
    </row>
    <row r="128" spans="1:5" ht="15">
      <c r="A128" s="18" t="s">
        <v>245</v>
      </c>
      <c r="B128" s="20" t="s">
        <v>246</v>
      </c>
      <c r="C128" s="729">
        <v>4</v>
      </c>
      <c r="D128" s="1072">
        <v>22.666666666666664</v>
      </c>
      <c r="E128" s="1069">
        <v>17.647058823529413</v>
      </c>
    </row>
    <row r="129" spans="1:5" ht="15">
      <c r="A129" s="18" t="s">
        <v>247</v>
      </c>
      <c r="B129" s="20" t="s">
        <v>248</v>
      </c>
      <c r="C129" s="729">
        <v>1</v>
      </c>
      <c r="D129" s="1072">
        <v>1</v>
      </c>
      <c r="E129" s="1069">
        <v>100</v>
      </c>
    </row>
    <row r="130" spans="1:5" ht="15">
      <c r="A130" s="18" t="s">
        <v>249</v>
      </c>
      <c r="B130" s="20" t="s">
        <v>250</v>
      </c>
      <c r="C130" s="729">
        <v>145</v>
      </c>
      <c r="D130" s="1072">
        <v>90</v>
      </c>
      <c r="E130" s="1069">
        <v>161.11111111111111</v>
      </c>
    </row>
    <row r="131" spans="1:5" ht="15">
      <c r="A131" s="18" t="s">
        <v>251</v>
      </c>
      <c r="B131" s="20" t="s">
        <v>252</v>
      </c>
      <c r="C131" s="729">
        <v>2</v>
      </c>
      <c r="D131" s="1072">
        <v>1.3333333333333333</v>
      </c>
      <c r="E131" s="1069">
        <v>150</v>
      </c>
    </row>
    <row r="132" spans="1:5" ht="15">
      <c r="A132" s="18" t="s">
        <v>253</v>
      </c>
      <c r="B132" s="20" t="s">
        <v>254</v>
      </c>
      <c r="C132" s="729">
        <v>11</v>
      </c>
      <c r="D132" s="1072">
        <v>6.666666666666667</v>
      </c>
      <c r="E132" s="1069">
        <v>165</v>
      </c>
    </row>
    <row r="133" spans="1:5" ht="15">
      <c r="A133" s="18" t="s">
        <v>255</v>
      </c>
      <c r="B133" s="20" t="s">
        <v>256</v>
      </c>
      <c r="C133" s="729">
        <v>2</v>
      </c>
      <c r="D133" s="1072">
        <v>5.333333333333333</v>
      </c>
      <c r="E133" s="1069">
        <v>37.5</v>
      </c>
    </row>
    <row r="134" spans="1:5" ht="15">
      <c r="A134" s="18" t="s">
        <v>257</v>
      </c>
      <c r="B134" s="20" t="s">
        <v>258</v>
      </c>
      <c r="C134" s="729">
        <v>60</v>
      </c>
      <c r="D134" s="1072">
        <v>50</v>
      </c>
      <c r="E134" s="1069">
        <v>120</v>
      </c>
    </row>
    <row r="135" spans="1:5" ht="15">
      <c r="A135" s="18" t="s">
        <v>259</v>
      </c>
      <c r="B135" s="20" t="s">
        <v>260</v>
      </c>
      <c r="C135" s="729">
        <v>1</v>
      </c>
      <c r="D135" s="1072">
        <v>2.6666666666666665</v>
      </c>
      <c r="E135" s="1069">
        <v>37.5</v>
      </c>
    </row>
    <row r="136" spans="1:5" ht="15">
      <c r="A136" s="18" t="s">
        <v>261</v>
      </c>
      <c r="B136" s="20" t="s">
        <v>262</v>
      </c>
      <c r="C136" s="729">
        <v>5</v>
      </c>
      <c r="D136" s="1072">
        <v>2.6666666666666665</v>
      </c>
      <c r="E136" s="1069">
        <v>187.5</v>
      </c>
    </row>
    <row r="137" spans="1:5" ht="18">
      <c r="A137" s="763">
        <v>4</v>
      </c>
      <c r="B137" s="766" t="s">
        <v>263</v>
      </c>
      <c r="C137" s="1070">
        <v>349</v>
      </c>
      <c r="D137" s="1073"/>
      <c r="E137" s="1069" t="e">
        <v>#DIV/0!</v>
      </c>
    </row>
    <row r="138" spans="1:5" ht="15">
      <c r="A138" s="18" t="s">
        <v>264</v>
      </c>
      <c r="B138" s="20" t="s">
        <v>265</v>
      </c>
      <c r="C138" s="729">
        <v>0</v>
      </c>
      <c r="D138" s="1072">
        <v>0</v>
      </c>
      <c r="E138" s="1069" t="e">
        <v>#DIV/0!</v>
      </c>
    </row>
    <row r="139" spans="1:5" ht="15">
      <c r="A139" s="18" t="s">
        <v>266</v>
      </c>
      <c r="B139" s="20" t="s">
        <v>267</v>
      </c>
      <c r="C139" s="729">
        <v>0</v>
      </c>
      <c r="D139" s="1072">
        <v>1.3333333333333333</v>
      </c>
      <c r="E139" s="1069">
        <v>0</v>
      </c>
    </row>
    <row r="140" spans="1:5" ht="15">
      <c r="A140" s="18" t="s">
        <v>268</v>
      </c>
      <c r="B140" s="20" t="s">
        <v>269</v>
      </c>
      <c r="C140" s="729">
        <v>0</v>
      </c>
      <c r="D140" s="1072">
        <v>1</v>
      </c>
      <c r="E140" s="1069">
        <v>0</v>
      </c>
    </row>
    <row r="141" spans="1:5" ht="15">
      <c r="A141" s="18" t="s">
        <v>270</v>
      </c>
      <c r="B141" s="20" t="s">
        <v>271</v>
      </c>
      <c r="C141" s="729">
        <v>0</v>
      </c>
      <c r="D141" s="1072">
        <v>1.3333333333333333</v>
      </c>
      <c r="E141" s="1069">
        <v>0</v>
      </c>
    </row>
    <row r="142" spans="1:5" ht="15">
      <c r="A142" s="18" t="s">
        <v>272</v>
      </c>
      <c r="B142" s="20" t="s">
        <v>273</v>
      </c>
      <c r="C142" s="729">
        <v>0</v>
      </c>
      <c r="D142" s="1072">
        <v>0</v>
      </c>
      <c r="E142" s="1069" t="e">
        <v>#DIV/0!</v>
      </c>
    </row>
    <row r="143" spans="1:5" ht="15">
      <c r="A143" s="18" t="s">
        <v>274</v>
      </c>
      <c r="B143" s="20" t="s">
        <v>275</v>
      </c>
      <c r="C143" s="729">
        <v>8</v>
      </c>
      <c r="D143" s="1072">
        <v>12</v>
      </c>
      <c r="E143" s="1069">
        <v>66.666666666666657</v>
      </c>
    </row>
    <row r="144" spans="1:5" ht="15">
      <c r="A144" s="18" t="s">
        <v>276</v>
      </c>
      <c r="B144" s="20" t="s">
        <v>277</v>
      </c>
      <c r="C144" s="729">
        <v>0</v>
      </c>
      <c r="D144" s="1072">
        <v>4</v>
      </c>
      <c r="E144" s="1069">
        <v>0</v>
      </c>
    </row>
    <row r="145" spans="1:5" ht="15">
      <c r="A145" s="18" t="s">
        <v>278</v>
      </c>
      <c r="B145" s="20" t="s">
        <v>279</v>
      </c>
      <c r="C145" s="729">
        <v>10</v>
      </c>
      <c r="D145" s="1072">
        <v>50</v>
      </c>
      <c r="E145" s="1069">
        <v>20</v>
      </c>
    </row>
    <row r="146" spans="1:5" ht="15">
      <c r="A146" s="18" t="s">
        <v>280</v>
      </c>
      <c r="B146" s="20" t="s">
        <v>281</v>
      </c>
      <c r="C146" s="729">
        <v>0</v>
      </c>
      <c r="D146" s="1072">
        <v>0</v>
      </c>
      <c r="E146" s="1069" t="e">
        <v>#DIV/0!</v>
      </c>
    </row>
    <row r="147" spans="1:5" ht="15">
      <c r="A147" s="18" t="s">
        <v>282</v>
      </c>
      <c r="B147" s="20" t="s">
        <v>283</v>
      </c>
      <c r="C147" s="729">
        <v>10</v>
      </c>
      <c r="D147" s="1072">
        <v>0</v>
      </c>
      <c r="E147" s="1069" t="e">
        <v>#DIV/0!</v>
      </c>
    </row>
    <row r="148" spans="1:5" ht="15">
      <c r="A148" s="18" t="s">
        <v>284</v>
      </c>
      <c r="B148" s="20" t="s">
        <v>285</v>
      </c>
      <c r="C148" s="729">
        <v>0</v>
      </c>
      <c r="D148" s="1072">
        <v>0</v>
      </c>
      <c r="E148" s="1069" t="e">
        <v>#DIV/0!</v>
      </c>
    </row>
    <row r="149" spans="1:5" ht="15">
      <c r="A149" s="18" t="s">
        <v>286</v>
      </c>
      <c r="B149" s="20" t="s">
        <v>287</v>
      </c>
      <c r="C149" s="729">
        <v>0</v>
      </c>
      <c r="D149" s="1072">
        <v>0</v>
      </c>
      <c r="E149" s="1069" t="e">
        <v>#DIV/0!</v>
      </c>
    </row>
    <row r="150" spans="1:5" ht="15">
      <c r="A150" s="18" t="s">
        <v>288</v>
      </c>
      <c r="B150" s="20" t="s">
        <v>289</v>
      </c>
      <c r="C150" s="729">
        <v>0</v>
      </c>
      <c r="D150" s="1072">
        <v>0</v>
      </c>
      <c r="E150" s="1069" t="e">
        <v>#DIV/0!</v>
      </c>
    </row>
    <row r="151" spans="1:5" ht="15">
      <c r="A151" s="18" t="s">
        <v>290</v>
      </c>
      <c r="B151" s="20" t="s">
        <v>291</v>
      </c>
      <c r="C151" s="729">
        <v>12</v>
      </c>
      <c r="D151" s="1072">
        <v>10.666666666666666</v>
      </c>
      <c r="E151" s="1069">
        <v>112.5</v>
      </c>
    </row>
    <row r="152" spans="1:5" ht="15">
      <c r="A152" s="18" t="s">
        <v>292</v>
      </c>
      <c r="B152" s="20" t="s">
        <v>293</v>
      </c>
      <c r="C152" s="729">
        <v>6</v>
      </c>
      <c r="D152" s="1072">
        <v>30</v>
      </c>
      <c r="E152" s="1069">
        <v>20</v>
      </c>
    </row>
    <row r="153" spans="1:5" ht="15">
      <c r="A153" s="18" t="s">
        <v>294</v>
      </c>
      <c r="B153" s="20" t="s">
        <v>295</v>
      </c>
      <c r="C153" s="729">
        <v>42</v>
      </c>
      <c r="D153" s="1072">
        <v>120</v>
      </c>
      <c r="E153" s="1069">
        <v>35</v>
      </c>
    </row>
    <row r="154" spans="1:5" ht="15">
      <c r="A154" s="18" t="s">
        <v>296</v>
      </c>
      <c r="B154" s="20" t="s">
        <v>297</v>
      </c>
      <c r="C154" s="729">
        <v>35</v>
      </c>
      <c r="D154" s="1072">
        <v>250</v>
      </c>
      <c r="E154" s="1069">
        <v>14.000000000000002</v>
      </c>
    </row>
    <row r="155" spans="1:5" ht="15">
      <c r="A155" s="18" t="s">
        <v>298</v>
      </c>
      <c r="B155" s="20" t="s">
        <v>299</v>
      </c>
      <c r="C155" s="729">
        <v>72</v>
      </c>
      <c r="D155" s="1072">
        <v>300</v>
      </c>
      <c r="E155" s="1069">
        <v>24</v>
      </c>
    </row>
    <row r="156" spans="1:5" ht="15">
      <c r="A156" s="18" t="s">
        <v>300</v>
      </c>
      <c r="B156" s="20" t="s">
        <v>301</v>
      </c>
      <c r="C156" s="729">
        <v>3</v>
      </c>
      <c r="D156" s="1072">
        <v>28</v>
      </c>
      <c r="E156" s="1069">
        <v>10.714285714285714</v>
      </c>
    </row>
    <row r="157" spans="1:5" ht="15">
      <c r="A157" s="18" t="s">
        <v>302</v>
      </c>
      <c r="B157" s="20" t="s">
        <v>303</v>
      </c>
      <c r="C157" s="729">
        <v>30</v>
      </c>
      <c r="D157" s="1072">
        <v>65</v>
      </c>
      <c r="E157" s="1069">
        <v>46.153846153846153</v>
      </c>
    </row>
    <row r="158" spans="1:5" ht="15">
      <c r="A158" s="18" t="s">
        <v>304</v>
      </c>
      <c r="B158" s="20" t="s">
        <v>305</v>
      </c>
      <c r="C158" s="729">
        <v>17</v>
      </c>
      <c r="D158" s="1072">
        <v>60</v>
      </c>
      <c r="E158" s="1069">
        <v>28.333333333333332</v>
      </c>
    </row>
    <row r="159" spans="1:5" ht="15">
      <c r="A159" s="18" t="s">
        <v>306</v>
      </c>
      <c r="B159" s="20" t="s">
        <v>307</v>
      </c>
      <c r="C159" s="729">
        <v>9</v>
      </c>
      <c r="D159" s="1072">
        <v>15</v>
      </c>
      <c r="E159" s="1069">
        <v>60</v>
      </c>
    </row>
    <row r="160" spans="1:5" ht="15">
      <c r="A160" s="18" t="s">
        <v>308</v>
      </c>
      <c r="B160" s="20" t="s">
        <v>309</v>
      </c>
      <c r="C160" s="729">
        <v>10</v>
      </c>
      <c r="D160" s="1072">
        <v>40</v>
      </c>
      <c r="E160" s="1069">
        <v>25</v>
      </c>
    </row>
    <row r="161" spans="1:5" ht="15">
      <c r="A161" s="18" t="s">
        <v>310</v>
      </c>
      <c r="B161" s="20" t="s">
        <v>311</v>
      </c>
      <c r="C161" s="729">
        <v>0</v>
      </c>
      <c r="D161" s="1072">
        <v>0</v>
      </c>
      <c r="E161" s="1069" t="e">
        <v>#DIV/0!</v>
      </c>
    </row>
    <row r="162" spans="1:5" ht="15">
      <c r="A162" s="18" t="s">
        <v>312</v>
      </c>
      <c r="B162" s="20" t="s">
        <v>313</v>
      </c>
      <c r="C162" s="729">
        <v>0</v>
      </c>
      <c r="D162" s="1072">
        <v>0</v>
      </c>
      <c r="E162" s="1069" t="e">
        <v>#DIV/0!</v>
      </c>
    </row>
    <row r="163" spans="1:5" ht="15">
      <c r="A163" s="18" t="s">
        <v>314</v>
      </c>
      <c r="B163" s="20" t="s">
        <v>315</v>
      </c>
      <c r="C163" s="729">
        <v>0</v>
      </c>
      <c r="D163" s="1072">
        <v>0</v>
      </c>
      <c r="E163" s="1069" t="e">
        <v>#DIV/0!</v>
      </c>
    </row>
    <row r="164" spans="1:5" ht="15">
      <c r="A164" s="18" t="s">
        <v>316</v>
      </c>
      <c r="B164" s="20" t="s">
        <v>317</v>
      </c>
      <c r="C164" s="729">
        <v>0</v>
      </c>
      <c r="D164" s="1072">
        <v>1.3333333333333333</v>
      </c>
      <c r="E164" s="1069">
        <v>0</v>
      </c>
    </row>
    <row r="165" spans="1:5" ht="15">
      <c r="A165" s="18" t="s">
        <v>318</v>
      </c>
      <c r="B165" s="20" t="s">
        <v>319</v>
      </c>
      <c r="C165" s="729">
        <v>2</v>
      </c>
      <c r="D165" s="1072">
        <v>8</v>
      </c>
      <c r="E165" s="1069">
        <v>25</v>
      </c>
    </row>
    <row r="166" spans="1:5" ht="15">
      <c r="A166" s="18" t="s">
        <v>320</v>
      </c>
      <c r="B166" s="20" t="s">
        <v>321</v>
      </c>
      <c r="C166" s="729">
        <v>0</v>
      </c>
      <c r="D166" s="1072">
        <v>1.3333333333333333</v>
      </c>
      <c r="E166" s="1069">
        <v>0</v>
      </c>
    </row>
    <row r="167" spans="1:5" ht="15">
      <c r="A167" s="18" t="s">
        <v>322</v>
      </c>
      <c r="B167" s="20" t="s">
        <v>323</v>
      </c>
      <c r="C167" s="729">
        <v>0</v>
      </c>
      <c r="D167" s="1072">
        <v>1.3333333333333333</v>
      </c>
      <c r="E167" s="1069">
        <v>0</v>
      </c>
    </row>
    <row r="168" spans="1:5" ht="15">
      <c r="A168" s="18" t="s">
        <v>324</v>
      </c>
      <c r="B168" s="20" t="s">
        <v>325</v>
      </c>
      <c r="C168" s="729">
        <v>10</v>
      </c>
      <c r="D168" s="1072">
        <v>18</v>
      </c>
      <c r="E168" s="1069">
        <v>55.555555555555557</v>
      </c>
    </row>
    <row r="169" spans="1:5" ht="15">
      <c r="A169" s="18" t="s">
        <v>326</v>
      </c>
      <c r="B169" s="20" t="s">
        <v>327</v>
      </c>
      <c r="C169" s="729">
        <v>20</v>
      </c>
      <c r="D169" s="1072">
        <v>60</v>
      </c>
      <c r="E169" s="1069">
        <v>33.333333333333329</v>
      </c>
    </row>
    <row r="170" spans="1:5" ht="15">
      <c r="A170" s="18" t="s">
        <v>328</v>
      </c>
      <c r="B170" s="20" t="s">
        <v>329</v>
      </c>
      <c r="C170" s="729">
        <v>7</v>
      </c>
      <c r="D170" s="1072">
        <v>16</v>
      </c>
      <c r="E170" s="1069">
        <v>43.75</v>
      </c>
    </row>
    <row r="171" spans="1:5" ht="15">
      <c r="A171" s="18" t="s">
        <v>330</v>
      </c>
      <c r="B171" s="20" t="s">
        <v>331</v>
      </c>
      <c r="C171" s="729">
        <v>23</v>
      </c>
      <c r="D171" s="1072">
        <v>45</v>
      </c>
      <c r="E171" s="1069">
        <v>51.111111111111107</v>
      </c>
    </row>
    <row r="172" spans="1:5" ht="15">
      <c r="A172" s="18" t="s">
        <v>332</v>
      </c>
      <c r="B172" s="20" t="s">
        <v>333</v>
      </c>
      <c r="C172" s="729">
        <v>6</v>
      </c>
      <c r="D172" s="1072">
        <v>5.333333333333333</v>
      </c>
      <c r="E172" s="1069">
        <v>112.5</v>
      </c>
    </row>
    <row r="173" spans="1:5" ht="15">
      <c r="A173" s="18" t="s">
        <v>334</v>
      </c>
      <c r="B173" s="22" t="s">
        <v>335</v>
      </c>
      <c r="C173" s="729">
        <v>0</v>
      </c>
      <c r="D173" s="1072">
        <v>12</v>
      </c>
      <c r="E173" s="1069">
        <v>0</v>
      </c>
    </row>
    <row r="174" spans="1:5" ht="15">
      <c r="A174" s="18" t="s">
        <v>336</v>
      </c>
      <c r="B174" s="20" t="s">
        <v>337</v>
      </c>
      <c r="C174" s="729">
        <v>0</v>
      </c>
      <c r="D174" s="1072">
        <v>0</v>
      </c>
      <c r="E174" s="1069" t="e">
        <v>#DIV/0!</v>
      </c>
    </row>
    <row r="175" spans="1:5" ht="15">
      <c r="A175" s="18" t="s">
        <v>338</v>
      </c>
      <c r="B175" s="20" t="s">
        <v>339</v>
      </c>
      <c r="C175" s="729">
        <v>3</v>
      </c>
      <c r="D175" s="1072">
        <v>1.3333333333333333</v>
      </c>
      <c r="E175" s="1069">
        <v>225</v>
      </c>
    </row>
    <row r="176" spans="1:5" ht="15">
      <c r="A176" s="18" t="s">
        <v>340</v>
      </c>
      <c r="B176" s="20" t="s">
        <v>341</v>
      </c>
      <c r="C176" s="729">
        <v>2</v>
      </c>
      <c r="D176" s="1072">
        <v>5.333333333333333</v>
      </c>
      <c r="E176" s="1069">
        <v>37.5</v>
      </c>
    </row>
    <row r="177" spans="1:5" ht="15">
      <c r="A177" s="18" t="s">
        <v>342</v>
      </c>
      <c r="B177" s="20" t="s">
        <v>343</v>
      </c>
      <c r="C177" s="729">
        <v>0</v>
      </c>
      <c r="D177" s="1072">
        <v>1.3333333333333333</v>
      </c>
      <c r="E177" s="1069">
        <v>0</v>
      </c>
    </row>
    <row r="178" spans="1:5" ht="15">
      <c r="A178" s="18" t="s">
        <v>344</v>
      </c>
      <c r="B178" s="20" t="s">
        <v>345</v>
      </c>
      <c r="C178" s="729">
        <v>0</v>
      </c>
      <c r="D178" s="1072">
        <v>0</v>
      </c>
      <c r="E178" s="1069" t="e">
        <v>#DIV/0!</v>
      </c>
    </row>
    <row r="179" spans="1:5" ht="15">
      <c r="A179" s="18" t="s">
        <v>346</v>
      </c>
      <c r="B179" s="20" t="s">
        <v>347</v>
      </c>
      <c r="C179" s="729">
        <v>1</v>
      </c>
      <c r="D179" s="1072">
        <v>1.3333333333333333</v>
      </c>
      <c r="E179" s="1069">
        <v>75</v>
      </c>
    </row>
    <row r="180" spans="1:5" ht="15">
      <c r="A180" s="18" t="s">
        <v>348</v>
      </c>
      <c r="B180" s="20" t="s">
        <v>349</v>
      </c>
      <c r="C180" s="729">
        <v>0</v>
      </c>
      <c r="D180" s="1072">
        <v>0</v>
      </c>
      <c r="E180" s="1069" t="e">
        <v>#DIV/0!</v>
      </c>
    </row>
    <row r="181" spans="1:5" ht="15">
      <c r="A181" s="18" t="s">
        <v>350</v>
      </c>
      <c r="B181" s="20" t="s">
        <v>351</v>
      </c>
      <c r="C181" s="729">
        <v>2</v>
      </c>
      <c r="D181" s="1072">
        <v>4</v>
      </c>
      <c r="E181" s="1069">
        <v>50</v>
      </c>
    </row>
    <row r="182" spans="1:5" ht="15">
      <c r="A182" s="18" t="s">
        <v>352</v>
      </c>
      <c r="B182" s="20" t="s">
        <v>353</v>
      </c>
      <c r="C182" s="729">
        <v>2</v>
      </c>
      <c r="D182" s="1072">
        <v>1.3333333333333333</v>
      </c>
      <c r="E182" s="1069">
        <v>150</v>
      </c>
    </row>
    <row r="183" spans="1:5" ht="15">
      <c r="A183" s="18" t="s">
        <v>354</v>
      </c>
      <c r="B183" s="20" t="s">
        <v>355</v>
      </c>
      <c r="C183" s="729">
        <v>0</v>
      </c>
      <c r="D183" s="1072">
        <v>0</v>
      </c>
      <c r="E183" s="1069" t="e">
        <v>#DIV/0!</v>
      </c>
    </row>
    <row r="184" spans="1:5" ht="15">
      <c r="A184" s="18" t="s">
        <v>356</v>
      </c>
      <c r="B184" s="20" t="s">
        <v>357</v>
      </c>
      <c r="C184" s="729">
        <v>7</v>
      </c>
      <c r="D184" s="1072">
        <v>20</v>
      </c>
      <c r="E184" s="1069">
        <v>35</v>
      </c>
    </row>
    <row r="185" spans="1:5" ht="18">
      <c r="A185" s="763">
        <v>5</v>
      </c>
      <c r="B185" s="766" t="s">
        <v>358</v>
      </c>
      <c r="C185" s="1070">
        <v>688</v>
      </c>
      <c r="D185" s="1073"/>
      <c r="E185" s="1069" t="e">
        <v>#DIV/0!</v>
      </c>
    </row>
    <row r="186" spans="1:5" ht="25.5">
      <c r="A186" s="18" t="s">
        <v>359</v>
      </c>
      <c r="B186" s="20" t="s">
        <v>360</v>
      </c>
      <c r="C186" s="729">
        <v>0</v>
      </c>
      <c r="D186" s="1072">
        <v>0</v>
      </c>
      <c r="E186" s="1069" t="e">
        <v>#DIV/0!</v>
      </c>
    </row>
    <row r="187" spans="1:5" ht="25.5">
      <c r="A187" s="18" t="s">
        <v>361</v>
      </c>
      <c r="B187" s="20" t="s">
        <v>362</v>
      </c>
      <c r="C187" s="729">
        <v>0</v>
      </c>
      <c r="D187" s="1072">
        <v>0</v>
      </c>
      <c r="E187" s="1069" t="e">
        <v>#DIV/0!</v>
      </c>
    </row>
    <row r="188" spans="1:5" ht="15">
      <c r="A188" s="18" t="s">
        <v>363</v>
      </c>
      <c r="B188" s="20" t="s">
        <v>364</v>
      </c>
      <c r="C188" s="729">
        <v>0</v>
      </c>
      <c r="D188" s="1072">
        <v>0</v>
      </c>
      <c r="E188" s="1069" t="e">
        <v>#DIV/0!</v>
      </c>
    </row>
    <row r="189" spans="1:5" ht="25.5">
      <c r="A189" s="21" t="s">
        <v>365</v>
      </c>
      <c r="B189" s="22" t="s">
        <v>366</v>
      </c>
      <c r="C189" s="729">
        <v>0</v>
      </c>
      <c r="D189" s="1072">
        <v>0</v>
      </c>
      <c r="E189" s="1069" t="e">
        <v>#DIV/0!</v>
      </c>
    </row>
    <row r="190" spans="1:5" ht="25.5">
      <c r="A190" s="21" t="s">
        <v>367</v>
      </c>
      <c r="B190" s="22" t="s">
        <v>368</v>
      </c>
      <c r="C190" s="729">
        <v>0</v>
      </c>
      <c r="D190" s="1072">
        <v>0</v>
      </c>
      <c r="E190" s="1069" t="e">
        <v>#DIV/0!</v>
      </c>
    </row>
    <row r="191" spans="1:5" ht="25.5">
      <c r="A191" s="21" t="s">
        <v>369</v>
      </c>
      <c r="B191" s="22" t="s">
        <v>366</v>
      </c>
      <c r="C191" s="729">
        <v>0</v>
      </c>
      <c r="D191" s="1072">
        <v>0</v>
      </c>
      <c r="E191" s="1069" t="e">
        <v>#DIV/0!</v>
      </c>
    </row>
    <row r="192" spans="1:5" ht="25.5">
      <c r="A192" s="21" t="s">
        <v>370</v>
      </c>
      <c r="B192" s="22" t="s">
        <v>371</v>
      </c>
      <c r="C192" s="729">
        <v>0</v>
      </c>
      <c r="D192" s="1072">
        <v>0</v>
      </c>
      <c r="E192" s="1069" t="e">
        <v>#DIV/0!</v>
      </c>
    </row>
    <row r="193" spans="1:5" ht="15">
      <c r="A193" s="18" t="s">
        <v>372</v>
      </c>
      <c r="B193" s="20" t="s">
        <v>373</v>
      </c>
      <c r="C193" s="729">
        <v>0</v>
      </c>
      <c r="D193" s="1072">
        <v>0</v>
      </c>
      <c r="E193" s="1069" t="e">
        <v>#DIV/0!</v>
      </c>
    </row>
    <row r="194" spans="1:5" ht="15">
      <c r="A194" s="18" t="s">
        <v>374</v>
      </c>
      <c r="B194" s="20" t="s">
        <v>375</v>
      </c>
      <c r="C194" s="729">
        <v>0</v>
      </c>
      <c r="D194" s="1072">
        <v>0</v>
      </c>
      <c r="E194" s="1069" t="e">
        <v>#DIV/0!</v>
      </c>
    </row>
    <row r="195" spans="1:5" ht="15">
      <c r="A195" s="18" t="s">
        <v>376</v>
      </c>
      <c r="B195" s="20" t="s">
        <v>377</v>
      </c>
      <c r="C195" s="729">
        <v>0</v>
      </c>
      <c r="D195" s="1072">
        <v>0</v>
      </c>
      <c r="E195" s="1069" t="e">
        <v>#DIV/0!</v>
      </c>
    </row>
    <row r="196" spans="1:5" ht="15">
      <c r="A196" s="18" t="s">
        <v>378</v>
      </c>
      <c r="B196" s="20" t="s">
        <v>379</v>
      </c>
      <c r="C196" s="729">
        <v>0</v>
      </c>
      <c r="D196" s="1072">
        <v>0</v>
      </c>
      <c r="E196" s="1069" t="e">
        <v>#DIV/0!</v>
      </c>
    </row>
    <row r="197" spans="1:5" ht="25.5">
      <c r="A197" s="18" t="s">
        <v>380</v>
      </c>
      <c r="B197" s="20" t="s">
        <v>381</v>
      </c>
      <c r="C197" s="729">
        <v>0</v>
      </c>
      <c r="D197" s="1072">
        <v>0</v>
      </c>
      <c r="E197" s="1069" t="e">
        <v>#DIV/0!</v>
      </c>
    </row>
    <row r="198" spans="1:5" ht="25.5">
      <c r="A198" s="18" t="s">
        <v>382</v>
      </c>
      <c r="B198" s="20" t="s">
        <v>383</v>
      </c>
      <c r="C198" s="729">
        <v>0</v>
      </c>
      <c r="D198" s="1072">
        <v>0</v>
      </c>
      <c r="E198" s="1069" t="e">
        <v>#DIV/0!</v>
      </c>
    </row>
    <row r="199" spans="1:5" ht="25.5">
      <c r="A199" s="18" t="s">
        <v>384</v>
      </c>
      <c r="B199" s="20" t="s">
        <v>385</v>
      </c>
      <c r="C199" s="729">
        <v>0</v>
      </c>
      <c r="D199" s="1072">
        <v>0</v>
      </c>
      <c r="E199" s="1069" t="e">
        <v>#DIV/0!</v>
      </c>
    </row>
    <row r="200" spans="1:5" ht="15">
      <c r="A200" s="18" t="s">
        <v>386</v>
      </c>
      <c r="B200" s="20" t="s">
        <v>387</v>
      </c>
      <c r="C200" s="729">
        <v>0</v>
      </c>
      <c r="D200" s="1072">
        <v>0</v>
      </c>
      <c r="E200" s="1069" t="e">
        <v>#DIV/0!</v>
      </c>
    </row>
    <row r="201" spans="1:5" ht="15">
      <c r="A201" s="18" t="s">
        <v>388</v>
      </c>
      <c r="B201" s="20" t="s">
        <v>389</v>
      </c>
      <c r="C201" s="729">
        <v>0</v>
      </c>
      <c r="D201" s="1072">
        <v>0</v>
      </c>
      <c r="E201" s="1069" t="e">
        <v>#DIV/0!</v>
      </c>
    </row>
    <row r="202" spans="1:5" ht="15">
      <c r="A202" s="18" t="s">
        <v>390</v>
      </c>
      <c r="B202" s="20" t="s">
        <v>391</v>
      </c>
      <c r="C202" s="729">
        <v>0</v>
      </c>
      <c r="D202" s="1072">
        <v>0</v>
      </c>
      <c r="E202" s="1069" t="e">
        <v>#DIV/0!</v>
      </c>
    </row>
    <row r="203" spans="1:5" ht="25.5">
      <c r="A203" s="18" t="s">
        <v>392</v>
      </c>
      <c r="B203" s="20" t="s">
        <v>393</v>
      </c>
      <c r="C203" s="729">
        <v>0</v>
      </c>
      <c r="D203" s="1072">
        <v>0</v>
      </c>
      <c r="E203" s="1069" t="e">
        <v>#DIV/0!</v>
      </c>
    </row>
    <row r="204" spans="1:5" ht="15">
      <c r="A204" s="18" t="s">
        <v>394</v>
      </c>
      <c r="B204" s="20" t="s">
        <v>395</v>
      </c>
      <c r="C204" s="729">
        <v>0</v>
      </c>
      <c r="D204" s="1072">
        <v>0</v>
      </c>
      <c r="E204" s="1069" t="e">
        <v>#DIV/0!</v>
      </c>
    </row>
    <row r="205" spans="1:5" ht="15">
      <c r="A205" s="18" t="s">
        <v>396</v>
      </c>
      <c r="B205" s="20" t="s">
        <v>397</v>
      </c>
      <c r="C205" s="729">
        <v>21</v>
      </c>
      <c r="D205" s="1072">
        <v>30</v>
      </c>
      <c r="E205" s="1069">
        <v>70</v>
      </c>
    </row>
    <row r="206" spans="1:5" ht="15">
      <c r="A206" s="18" t="s">
        <v>398</v>
      </c>
      <c r="B206" s="20" t="s">
        <v>399</v>
      </c>
      <c r="C206" s="729">
        <v>32</v>
      </c>
      <c r="D206" s="1072">
        <v>108</v>
      </c>
      <c r="E206" s="1069">
        <v>29.629629629629626</v>
      </c>
    </row>
    <row r="207" spans="1:5" ht="25.5">
      <c r="A207" s="18" t="s">
        <v>400</v>
      </c>
      <c r="B207" s="20" t="s">
        <v>401</v>
      </c>
      <c r="C207" s="729">
        <v>3</v>
      </c>
      <c r="D207" s="1072">
        <v>12</v>
      </c>
      <c r="E207" s="1069">
        <v>25</v>
      </c>
    </row>
    <row r="208" spans="1:5" ht="25.5">
      <c r="A208" s="18" t="s">
        <v>402</v>
      </c>
      <c r="B208" s="20" t="s">
        <v>403</v>
      </c>
      <c r="C208" s="729">
        <v>6</v>
      </c>
      <c r="D208" s="1072">
        <v>20</v>
      </c>
      <c r="E208" s="1069">
        <v>30</v>
      </c>
    </row>
    <row r="209" spans="1:5" ht="15">
      <c r="A209" s="18" t="s">
        <v>404</v>
      </c>
      <c r="B209" s="20" t="s">
        <v>405</v>
      </c>
      <c r="C209" s="729">
        <v>0</v>
      </c>
      <c r="D209" s="1072">
        <v>0</v>
      </c>
      <c r="E209" s="1069" t="e">
        <v>#DIV/0!</v>
      </c>
    </row>
    <row r="210" spans="1:5" ht="15">
      <c r="A210" s="18" t="s">
        <v>406</v>
      </c>
      <c r="B210" s="20" t="s">
        <v>407</v>
      </c>
      <c r="C210" s="729">
        <v>0</v>
      </c>
      <c r="D210" s="1072">
        <v>0</v>
      </c>
      <c r="E210" s="1069" t="e">
        <v>#DIV/0!</v>
      </c>
    </row>
    <row r="211" spans="1:5" ht="25.5">
      <c r="A211" s="21" t="s">
        <v>408</v>
      </c>
      <c r="B211" s="22" t="s">
        <v>409</v>
      </c>
      <c r="C211" s="729">
        <v>5</v>
      </c>
      <c r="D211" s="1072">
        <v>10.666666666666666</v>
      </c>
      <c r="E211" s="1069">
        <v>46.875</v>
      </c>
    </row>
    <row r="212" spans="1:5" ht="25.5">
      <c r="A212" s="21" t="s">
        <v>410</v>
      </c>
      <c r="B212" s="22" t="s">
        <v>411</v>
      </c>
      <c r="C212" s="729">
        <v>10</v>
      </c>
      <c r="D212" s="1072">
        <v>9.3333333333333339</v>
      </c>
      <c r="E212" s="1069">
        <v>107.14285714285714</v>
      </c>
    </row>
    <row r="213" spans="1:5" ht="25.5">
      <c r="A213" s="18" t="s">
        <v>412</v>
      </c>
      <c r="B213" s="20" t="s">
        <v>413</v>
      </c>
      <c r="C213" s="729">
        <v>0</v>
      </c>
      <c r="D213" s="1072">
        <v>1.3333333333333333</v>
      </c>
      <c r="E213" s="1069">
        <v>0</v>
      </c>
    </row>
    <row r="214" spans="1:5" ht="25.5">
      <c r="A214" s="18" t="s">
        <v>414</v>
      </c>
      <c r="B214" s="20" t="s">
        <v>415</v>
      </c>
      <c r="C214" s="729">
        <v>0</v>
      </c>
      <c r="D214" s="1072">
        <v>0</v>
      </c>
      <c r="E214" s="1069" t="e">
        <v>#DIV/0!</v>
      </c>
    </row>
    <row r="215" spans="1:5" ht="25.5">
      <c r="A215" s="18" t="s">
        <v>416</v>
      </c>
      <c r="B215" s="20" t="s">
        <v>417</v>
      </c>
      <c r="C215" s="729">
        <v>0</v>
      </c>
      <c r="D215" s="1072">
        <v>1.3333333333333333</v>
      </c>
      <c r="E215" s="1069">
        <v>0</v>
      </c>
    </row>
    <row r="216" spans="1:5" ht="25.5">
      <c r="A216" s="18" t="s">
        <v>418</v>
      </c>
      <c r="B216" s="20" t="s">
        <v>419</v>
      </c>
      <c r="C216" s="729">
        <v>12</v>
      </c>
      <c r="D216" s="1072">
        <v>26</v>
      </c>
      <c r="E216" s="1069">
        <v>46.153846153846153</v>
      </c>
    </row>
    <row r="217" spans="1:5" ht="25.5">
      <c r="A217" s="18" t="s">
        <v>420</v>
      </c>
      <c r="B217" s="20" t="s">
        <v>421</v>
      </c>
      <c r="C217" s="729">
        <v>62</v>
      </c>
      <c r="D217" s="1072">
        <v>92</v>
      </c>
      <c r="E217" s="1069">
        <v>67.391304347826093</v>
      </c>
    </row>
    <row r="218" spans="1:5" ht="15">
      <c r="A218" s="21" t="s">
        <v>422</v>
      </c>
      <c r="B218" s="22" t="s">
        <v>423</v>
      </c>
      <c r="C218" s="729">
        <v>2</v>
      </c>
      <c r="D218" s="1072">
        <v>8</v>
      </c>
      <c r="E218" s="1069">
        <v>25</v>
      </c>
    </row>
    <row r="219" spans="1:5" ht="15">
      <c r="A219" s="21" t="s">
        <v>424</v>
      </c>
      <c r="B219" s="22" t="s">
        <v>425</v>
      </c>
      <c r="C219" s="729">
        <v>6</v>
      </c>
      <c r="D219" s="1072">
        <v>14.666666666666668</v>
      </c>
      <c r="E219" s="1069">
        <v>40.909090909090907</v>
      </c>
    </row>
    <row r="220" spans="1:5" ht="15">
      <c r="A220" s="18" t="s">
        <v>426</v>
      </c>
      <c r="B220" s="20" t="s">
        <v>427</v>
      </c>
      <c r="C220" s="729">
        <v>0</v>
      </c>
      <c r="D220" s="1072">
        <v>0</v>
      </c>
      <c r="E220" s="1069" t="e">
        <v>#DIV/0!</v>
      </c>
    </row>
    <row r="221" spans="1:5" ht="15">
      <c r="A221" s="18" t="s">
        <v>428</v>
      </c>
      <c r="B221" s="20" t="s">
        <v>427</v>
      </c>
      <c r="C221" s="729">
        <v>0</v>
      </c>
      <c r="D221" s="1072">
        <v>0</v>
      </c>
      <c r="E221" s="1069" t="e">
        <v>#DIV/0!</v>
      </c>
    </row>
    <row r="222" spans="1:5" ht="15">
      <c r="A222" s="18" t="s">
        <v>429</v>
      </c>
      <c r="B222" s="20" t="s">
        <v>430</v>
      </c>
      <c r="C222" s="729">
        <v>0</v>
      </c>
      <c r="D222" s="1072">
        <v>0</v>
      </c>
      <c r="E222" s="1069" t="e">
        <v>#DIV/0!</v>
      </c>
    </row>
    <row r="223" spans="1:5" ht="15">
      <c r="A223" s="18" t="s">
        <v>431</v>
      </c>
      <c r="B223" s="20" t="s">
        <v>432</v>
      </c>
      <c r="C223" s="729">
        <v>0</v>
      </c>
      <c r="D223" s="1072">
        <v>0</v>
      </c>
      <c r="E223" s="1069" t="e">
        <v>#DIV/0!</v>
      </c>
    </row>
    <row r="224" spans="1:5" ht="15">
      <c r="A224" s="18" t="s">
        <v>433</v>
      </c>
      <c r="B224" s="20" t="s">
        <v>434</v>
      </c>
      <c r="C224" s="729">
        <v>0</v>
      </c>
      <c r="D224" s="1072">
        <v>0</v>
      </c>
      <c r="E224" s="1069" t="e">
        <v>#DIV/0!</v>
      </c>
    </row>
    <row r="225" spans="1:5" ht="15">
      <c r="A225" s="18" t="s">
        <v>435</v>
      </c>
      <c r="B225" s="20" t="s">
        <v>436</v>
      </c>
      <c r="C225" s="729">
        <v>3</v>
      </c>
      <c r="D225" s="1072">
        <v>1.3333333333333333</v>
      </c>
      <c r="E225" s="1069">
        <v>225</v>
      </c>
    </row>
    <row r="226" spans="1:5" ht="15">
      <c r="A226" s="18" t="s">
        <v>437</v>
      </c>
      <c r="B226" s="20" t="s">
        <v>438</v>
      </c>
      <c r="C226" s="729">
        <v>0</v>
      </c>
      <c r="D226" s="1072">
        <v>1.3333333333333333</v>
      </c>
      <c r="E226" s="1069">
        <v>0</v>
      </c>
    </row>
    <row r="227" spans="1:5" ht="15">
      <c r="A227" s="18" t="s">
        <v>439</v>
      </c>
      <c r="B227" s="20" t="s">
        <v>440</v>
      </c>
      <c r="C227" s="729">
        <v>0</v>
      </c>
      <c r="D227" s="1072">
        <v>0</v>
      </c>
      <c r="E227" s="1069" t="e">
        <v>#DIV/0!</v>
      </c>
    </row>
    <row r="228" spans="1:5" ht="15">
      <c r="A228" s="18" t="s">
        <v>441</v>
      </c>
      <c r="B228" s="20" t="s">
        <v>442</v>
      </c>
      <c r="C228" s="729">
        <v>2</v>
      </c>
      <c r="D228" s="1072">
        <v>1.3333333333333333</v>
      </c>
      <c r="E228" s="1069">
        <v>150</v>
      </c>
    </row>
    <row r="229" spans="1:5" ht="15">
      <c r="A229" s="18" t="s">
        <v>443</v>
      </c>
      <c r="B229" s="20" t="s">
        <v>444</v>
      </c>
      <c r="C229" s="729">
        <v>1</v>
      </c>
      <c r="D229" s="1072">
        <v>0</v>
      </c>
      <c r="E229" s="1069" t="e">
        <v>#DIV/0!</v>
      </c>
    </row>
    <row r="230" spans="1:5" ht="15">
      <c r="A230" s="18" t="s">
        <v>445</v>
      </c>
      <c r="B230" s="20" t="s">
        <v>446</v>
      </c>
      <c r="C230" s="729">
        <v>20</v>
      </c>
      <c r="D230" s="1072">
        <v>50</v>
      </c>
      <c r="E230" s="1069">
        <v>40</v>
      </c>
    </row>
    <row r="231" spans="1:5" ht="15">
      <c r="A231" s="18" t="s">
        <v>447</v>
      </c>
      <c r="B231" s="20" t="s">
        <v>448</v>
      </c>
      <c r="C231" s="729">
        <v>15</v>
      </c>
      <c r="D231" s="1072">
        <v>41</v>
      </c>
      <c r="E231" s="1069">
        <v>36.585365853658537</v>
      </c>
    </row>
    <row r="232" spans="1:5" ht="25.5">
      <c r="A232" s="18" t="s">
        <v>449</v>
      </c>
      <c r="B232" s="20" t="s">
        <v>450</v>
      </c>
      <c r="C232" s="729">
        <v>44</v>
      </c>
      <c r="D232" s="1072">
        <v>66</v>
      </c>
      <c r="E232" s="1069">
        <v>66.666666666666657</v>
      </c>
    </row>
    <row r="233" spans="1:5" ht="25.5">
      <c r="A233" s="18" t="s">
        <v>451</v>
      </c>
      <c r="B233" s="20" t="s">
        <v>452</v>
      </c>
      <c r="C233" s="729">
        <v>53</v>
      </c>
      <c r="D233" s="1072">
        <v>132</v>
      </c>
      <c r="E233" s="1069">
        <v>40.151515151515149</v>
      </c>
    </row>
    <row r="234" spans="1:5" ht="15">
      <c r="A234" s="18" t="s">
        <v>453</v>
      </c>
      <c r="B234" s="20" t="s">
        <v>454</v>
      </c>
      <c r="C234" s="729">
        <v>155</v>
      </c>
      <c r="D234" s="1072">
        <v>177</v>
      </c>
      <c r="E234" s="1069">
        <v>87.570621468926561</v>
      </c>
    </row>
    <row r="235" spans="1:5" ht="15">
      <c r="A235" s="18" t="s">
        <v>455</v>
      </c>
      <c r="B235" s="20" t="s">
        <v>456</v>
      </c>
      <c r="C235" s="729">
        <v>4</v>
      </c>
      <c r="D235" s="1072">
        <v>9.3333333333333339</v>
      </c>
      <c r="E235" s="1069">
        <v>42.857142857142854</v>
      </c>
    </row>
    <row r="236" spans="1:5" ht="25.5">
      <c r="A236" s="18" t="s">
        <v>457</v>
      </c>
      <c r="B236" s="20" t="s">
        <v>458</v>
      </c>
      <c r="C236" s="729">
        <v>5</v>
      </c>
      <c r="D236" s="1072">
        <v>19</v>
      </c>
      <c r="E236" s="1069">
        <v>26.315789473684209</v>
      </c>
    </row>
    <row r="237" spans="1:5" ht="25.5">
      <c r="A237" s="18" t="s">
        <v>459</v>
      </c>
      <c r="B237" s="20" t="s">
        <v>460</v>
      </c>
      <c r="C237" s="729">
        <v>14</v>
      </c>
      <c r="D237" s="1072">
        <v>48</v>
      </c>
      <c r="E237" s="1069">
        <v>29.166666666666668</v>
      </c>
    </row>
    <row r="238" spans="1:5" ht="15">
      <c r="A238" s="18" t="s">
        <v>461</v>
      </c>
      <c r="B238" s="20" t="s">
        <v>462</v>
      </c>
      <c r="C238" s="729">
        <v>3</v>
      </c>
      <c r="D238" s="1072">
        <v>0</v>
      </c>
      <c r="E238" s="1069" t="e">
        <v>#DIV/0!</v>
      </c>
    </row>
    <row r="239" spans="1:5" ht="15">
      <c r="A239" s="18" t="s">
        <v>463</v>
      </c>
      <c r="B239" s="20" t="s">
        <v>464</v>
      </c>
      <c r="C239" s="729">
        <v>1</v>
      </c>
      <c r="D239" s="1072">
        <v>1.3333333333333333</v>
      </c>
      <c r="E239" s="1069">
        <v>75</v>
      </c>
    </row>
    <row r="240" spans="1:5" ht="15">
      <c r="A240" s="18" t="s">
        <v>465</v>
      </c>
      <c r="B240" s="20" t="s">
        <v>466</v>
      </c>
      <c r="C240" s="729">
        <v>54</v>
      </c>
      <c r="D240" s="1072">
        <v>119</v>
      </c>
      <c r="E240" s="1069">
        <v>45.378151260504204</v>
      </c>
    </row>
    <row r="241" spans="1:5" ht="15">
      <c r="A241" s="18" t="s">
        <v>467</v>
      </c>
      <c r="B241" s="20" t="s">
        <v>468</v>
      </c>
      <c r="C241" s="729">
        <v>52</v>
      </c>
      <c r="D241" s="1072">
        <v>150</v>
      </c>
      <c r="E241" s="1069">
        <v>34.666666666666671</v>
      </c>
    </row>
    <row r="242" spans="1:5" ht="15">
      <c r="A242" s="18" t="s">
        <v>469</v>
      </c>
      <c r="B242" s="20" t="s">
        <v>470</v>
      </c>
      <c r="C242" s="729">
        <v>0</v>
      </c>
      <c r="D242" s="1072">
        <v>0</v>
      </c>
      <c r="E242" s="1069" t="e">
        <v>#DIV/0!</v>
      </c>
    </row>
    <row r="243" spans="1:5" ht="15">
      <c r="A243" s="18" t="s">
        <v>471</v>
      </c>
      <c r="B243" s="20" t="s">
        <v>472</v>
      </c>
      <c r="C243" s="729">
        <v>1</v>
      </c>
      <c r="D243" s="1072">
        <v>5.333333333333333</v>
      </c>
      <c r="E243" s="1069">
        <v>18.75</v>
      </c>
    </row>
    <row r="244" spans="1:5" ht="15">
      <c r="A244" s="18" t="s">
        <v>473</v>
      </c>
      <c r="B244" s="20" t="s">
        <v>474</v>
      </c>
      <c r="C244" s="729">
        <v>0</v>
      </c>
      <c r="D244" s="1072">
        <v>0</v>
      </c>
      <c r="E244" s="1069" t="e">
        <v>#DIV/0!</v>
      </c>
    </row>
    <row r="245" spans="1:5" ht="15">
      <c r="A245" s="18" t="s">
        <v>475</v>
      </c>
      <c r="B245" s="20" t="s">
        <v>476</v>
      </c>
      <c r="C245" s="729">
        <v>0</v>
      </c>
      <c r="D245" s="1072">
        <v>0</v>
      </c>
      <c r="E245" s="1069" t="e">
        <v>#DIV/0!</v>
      </c>
    </row>
    <row r="246" spans="1:5" ht="15">
      <c r="A246" s="18" t="s">
        <v>477</v>
      </c>
      <c r="B246" s="20" t="s">
        <v>478</v>
      </c>
      <c r="C246" s="729">
        <v>3</v>
      </c>
      <c r="D246" s="1072">
        <v>16</v>
      </c>
      <c r="E246" s="1069">
        <v>18.75</v>
      </c>
    </row>
    <row r="247" spans="1:5" ht="15">
      <c r="A247" s="18" t="s">
        <v>479</v>
      </c>
      <c r="B247" s="20" t="s">
        <v>480</v>
      </c>
      <c r="C247" s="729">
        <v>14</v>
      </c>
      <c r="D247" s="1072">
        <v>5.333333333333333</v>
      </c>
      <c r="E247" s="1069">
        <v>262.5</v>
      </c>
    </row>
    <row r="248" spans="1:5" ht="15">
      <c r="A248" s="18" t="s">
        <v>481</v>
      </c>
      <c r="B248" s="20" t="s">
        <v>482</v>
      </c>
      <c r="C248" s="729">
        <v>6</v>
      </c>
      <c r="D248" s="1072">
        <v>28</v>
      </c>
      <c r="E248" s="1069">
        <v>21.428571428571427</v>
      </c>
    </row>
    <row r="249" spans="1:5" ht="15">
      <c r="A249" s="18" t="s">
        <v>483</v>
      </c>
      <c r="B249" s="20" t="s">
        <v>484</v>
      </c>
      <c r="C249" s="729">
        <v>5</v>
      </c>
      <c r="D249" s="1072">
        <v>10</v>
      </c>
      <c r="E249" s="1069">
        <v>50</v>
      </c>
    </row>
    <row r="250" spans="1:5" ht="15">
      <c r="A250" s="18" t="s">
        <v>485</v>
      </c>
      <c r="B250" s="20" t="s">
        <v>486</v>
      </c>
      <c r="C250" s="729">
        <v>7</v>
      </c>
      <c r="D250" s="1072">
        <v>16</v>
      </c>
      <c r="E250" s="1069">
        <v>43.75</v>
      </c>
    </row>
    <row r="251" spans="1:5" ht="15">
      <c r="A251" s="18" t="s">
        <v>487</v>
      </c>
      <c r="B251" s="20" t="s">
        <v>488</v>
      </c>
      <c r="C251" s="729">
        <v>14</v>
      </c>
      <c r="D251" s="1072">
        <v>21</v>
      </c>
      <c r="E251" s="1069">
        <v>66.666666666666657</v>
      </c>
    </row>
    <row r="252" spans="1:5" ht="15">
      <c r="A252" s="18" t="s">
        <v>489</v>
      </c>
      <c r="B252" s="20" t="s">
        <v>490</v>
      </c>
      <c r="C252" s="729">
        <v>0</v>
      </c>
      <c r="D252" s="1072">
        <v>0</v>
      </c>
      <c r="E252" s="1069" t="e">
        <v>#DIV/0!</v>
      </c>
    </row>
    <row r="253" spans="1:5" ht="15">
      <c r="A253" s="18" t="s">
        <v>491</v>
      </c>
      <c r="B253" s="20" t="s">
        <v>492</v>
      </c>
      <c r="C253" s="729">
        <v>0</v>
      </c>
      <c r="D253" s="1072">
        <v>0</v>
      </c>
      <c r="E253" s="1069" t="e">
        <v>#DIV/0!</v>
      </c>
    </row>
    <row r="254" spans="1:5" ht="15">
      <c r="A254" s="18" t="s">
        <v>493</v>
      </c>
      <c r="B254" s="20" t="s">
        <v>494</v>
      </c>
      <c r="C254" s="729">
        <v>1</v>
      </c>
      <c r="D254" s="1072">
        <v>4</v>
      </c>
      <c r="E254" s="1069">
        <v>25</v>
      </c>
    </row>
    <row r="255" spans="1:5" ht="15">
      <c r="A255" s="18" t="s">
        <v>495</v>
      </c>
      <c r="B255" s="20" t="s">
        <v>496</v>
      </c>
      <c r="C255" s="729">
        <v>2</v>
      </c>
      <c r="D255" s="1072">
        <v>1.3333333333333333</v>
      </c>
      <c r="E255" s="1069">
        <v>150</v>
      </c>
    </row>
    <row r="256" spans="1:5" ht="15">
      <c r="A256" s="18" t="s">
        <v>497</v>
      </c>
      <c r="B256" s="20" t="s">
        <v>498</v>
      </c>
      <c r="C256" s="729">
        <v>2</v>
      </c>
      <c r="D256" s="1072">
        <v>6.666666666666667</v>
      </c>
      <c r="E256" s="1069">
        <v>30</v>
      </c>
    </row>
    <row r="257" spans="1:5" ht="15">
      <c r="A257" s="18" t="s">
        <v>499</v>
      </c>
      <c r="B257" s="20" t="s">
        <v>500</v>
      </c>
      <c r="C257" s="729">
        <v>1</v>
      </c>
      <c r="D257" s="1072">
        <v>10.666666666666666</v>
      </c>
      <c r="E257" s="1069">
        <v>9.375</v>
      </c>
    </row>
    <row r="258" spans="1:5" ht="15">
      <c r="A258" s="18" t="s">
        <v>501</v>
      </c>
      <c r="B258" s="20" t="s">
        <v>502</v>
      </c>
      <c r="C258" s="729">
        <v>2</v>
      </c>
      <c r="D258" s="1072">
        <v>5.333333333333333</v>
      </c>
      <c r="E258" s="1069">
        <v>37.5</v>
      </c>
    </row>
    <row r="259" spans="1:5" ht="15">
      <c r="A259" s="18" t="s">
        <v>503</v>
      </c>
      <c r="B259" s="20" t="s">
        <v>504</v>
      </c>
      <c r="C259" s="729">
        <v>5</v>
      </c>
      <c r="D259" s="1072">
        <v>10.666666666666666</v>
      </c>
      <c r="E259" s="1069">
        <v>46.875</v>
      </c>
    </row>
    <row r="260" spans="1:5" ht="15">
      <c r="A260" s="18" t="s">
        <v>505</v>
      </c>
      <c r="B260" s="20" t="s">
        <v>506</v>
      </c>
      <c r="C260" s="729">
        <v>1</v>
      </c>
      <c r="D260" s="1072">
        <v>9</v>
      </c>
      <c r="E260" s="1069">
        <v>11.111111111111111</v>
      </c>
    </row>
    <row r="261" spans="1:5" ht="15">
      <c r="A261" s="18" t="s">
        <v>507</v>
      </c>
      <c r="B261" s="20" t="s">
        <v>508</v>
      </c>
      <c r="C261" s="729">
        <v>5</v>
      </c>
      <c r="D261" s="1072">
        <v>16</v>
      </c>
      <c r="E261" s="1069">
        <v>31.25</v>
      </c>
    </row>
    <row r="262" spans="1:5" ht="15">
      <c r="A262" s="18" t="s">
        <v>509</v>
      </c>
      <c r="B262" s="20" t="s">
        <v>510</v>
      </c>
      <c r="C262" s="729">
        <v>7</v>
      </c>
      <c r="D262" s="1072">
        <v>22</v>
      </c>
      <c r="E262" s="1069">
        <v>31.818181818181817</v>
      </c>
    </row>
    <row r="263" spans="1:5" ht="15">
      <c r="A263" s="18" t="s">
        <v>511</v>
      </c>
      <c r="B263" s="20" t="s">
        <v>512</v>
      </c>
      <c r="C263" s="729">
        <v>9</v>
      </c>
      <c r="D263" s="1072">
        <v>4</v>
      </c>
      <c r="E263" s="1069">
        <v>225</v>
      </c>
    </row>
    <row r="264" spans="1:5" ht="15">
      <c r="A264" s="18" t="s">
        <v>513</v>
      </c>
      <c r="B264" s="20" t="s">
        <v>514</v>
      </c>
      <c r="C264" s="729">
        <v>10</v>
      </c>
      <c r="D264" s="1072">
        <v>26</v>
      </c>
      <c r="E264" s="1069">
        <v>38.461538461538467</v>
      </c>
    </row>
    <row r="265" spans="1:5" ht="15">
      <c r="A265" s="18" t="s">
        <v>515</v>
      </c>
      <c r="B265" s="20" t="s">
        <v>516</v>
      </c>
      <c r="C265" s="729">
        <v>8</v>
      </c>
      <c r="D265" s="1072">
        <v>35</v>
      </c>
      <c r="E265" s="1069">
        <v>22.857142857142858</v>
      </c>
    </row>
    <row r="266" spans="1:5" ht="18">
      <c r="A266" s="763">
        <v>6</v>
      </c>
      <c r="B266" s="766" t="s">
        <v>517</v>
      </c>
      <c r="C266" s="1070">
        <v>1425</v>
      </c>
      <c r="D266" s="1073"/>
      <c r="E266" s="1069" t="e">
        <v>#DIV/0!</v>
      </c>
    </row>
    <row r="267" spans="1:5" ht="15">
      <c r="A267" s="18" t="s">
        <v>518</v>
      </c>
      <c r="B267" s="20" t="s">
        <v>519</v>
      </c>
      <c r="C267" s="729">
        <v>4</v>
      </c>
      <c r="D267" s="1072">
        <v>19</v>
      </c>
      <c r="E267" s="1069">
        <v>21.052631578947366</v>
      </c>
    </row>
    <row r="268" spans="1:5" ht="15">
      <c r="A268" s="18" t="s">
        <v>520</v>
      </c>
      <c r="B268" s="20" t="s">
        <v>521</v>
      </c>
      <c r="C268" s="729">
        <v>6</v>
      </c>
      <c r="D268" s="1072">
        <v>22.666666666666664</v>
      </c>
      <c r="E268" s="1069">
        <v>26.47058823529412</v>
      </c>
    </row>
    <row r="269" spans="1:5" ht="15">
      <c r="A269" s="18" t="s">
        <v>522</v>
      </c>
      <c r="B269" s="20" t="s">
        <v>523</v>
      </c>
      <c r="C269" s="729">
        <v>32</v>
      </c>
      <c r="D269" s="1072">
        <v>120</v>
      </c>
      <c r="E269" s="1069">
        <v>26.666666666666668</v>
      </c>
    </row>
    <row r="270" spans="1:5" ht="15">
      <c r="A270" s="18" t="s">
        <v>524</v>
      </c>
      <c r="B270" s="20" t="s">
        <v>525</v>
      </c>
      <c r="C270" s="729">
        <v>38</v>
      </c>
      <c r="D270" s="1072">
        <v>140</v>
      </c>
      <c r="E270" s="1069">
        <v>27.142857142857142</v>
      </c>
    </row>
    <row r="271" spans="1:5" ht="15">
      <c r="A271" s="18" t="s">
        <v>526</v>
      </c>
      <c r="B271" s="20" t="s">
        <v>527</v>
      </c>
      <c r="C271" s="729">
        <v>17</v>
      </c>
      <c r="D271" s="1072">
        <v>36</v>
      </c>
      <c r="E271" s="1069">
        <v>47.222222222222221</v>
      </c>
    </row>
    <row r="272" spans="1:5" ht="25.5">
      <c r="A272" s="18" t="s">
        <v>528</v>
      </c>
      <c r="B272" s="20" t="s">
        <v>529</v>
      </c>
      <c r="C272" s="729">
        <v>2</v>
      </c>
      <c r="D272" s="1072">
        <v>6.666666666666667</v>
      </c>
      <c r="E272" s="1069">
        <v>30</v>
      </c>
    </row>
    <row r="273" spans="1:5" ht="25.5">
      <c r="A273" s="18" t="s">
        <v>530</v>
      </c>
      <c r="B273" s="20" t="s">
        <v>531</v>
      </c>
      <c r="C273" s="729">
        <v>2</v>
      </c>
      <c r="D273" s="1072">
        <v>6.666666666666667</v>
      </c>
      <c r="E273" s="1069">
        <v>30</v>
      </c>
    </row>
    <row r="274" spans="1:5" ht="15">
      <c r="A274" s="18" t="s">
        <v>532</v>
      </c>
      <c r="B274" s="20" t="s">
        <v>533</v>
      </c>
      <c r="C274" s="729">
        <v>1</v>
      </c>
      <c r="D274" s="1072">
        <v>4</v>
      </c>
      <c r="E274" s="1069">
        <v>25</v>
      </c>
    </row>
    <row r="275" spans="1:5" ht="15">
      <c r="A275" s="18" t="s">
        <v>534</v>
      </c>
      <c r="B275" s="20" t="s">
        <v>535</v>
      </c>
      <c r="C275" s="729">
        <v>3</v>
      </c>
      <c r="D275" s="1072">
        <v>17.333333333333332</v>
      </c>
      <c r="E275" s="1069">
        <v>17.30769230769231</v>
      </c>
    </row>
    <row r="276" spans="1:5" ht="15">
      <c r="A276" s="18" t="s">
        <v>536</v>
      </c>
      <c r="B276" s="20" t="s">
        <v>537</v>
      </c>
      <c r="C276" s="729">
        <v>10</v>
      </c>
      <c r="D276" s="1072">
        <v>30</v>
      </c>
      <c r="E276" s="1069">
        <v>33.333333333333329</v>
      </c>
    </row>
    <row r="277" spans="1:5" ht="15">
      <c r="A277" s="18" t="s">
        <v>538</v>
      </c>
      <c r="B277" s="20" t="s">
        <v>539</v>
      </c>
      <c r="C277" s="729">
        <v>1</v>
      </c>
      <c r="D277" s="1072">
        <v>0</v>
      </c>
      <c r="E277" s="1069" t="e">
        <v>#DIV/0!</v>
      </c>
    </row>
    <row r="278" spans="1:5" ht="15">
      <c r="A278" s="18" t="s">
        <v>540</v>
      </c>
      <c r="B278" s="20" t="s">
        <v>541</v>
      </c>
      <c r="C278" s="729">
        <v>0</v>
      </c>
      <c r="D278" s="1072">
        <v>4</v>
      </c>
      <c r="E278" s="1069">
        <v>0</v>
      </c>
    </row>
    <row r="279" spans="1:5" ht="15">
      <c r="A279" s="18" t="s">
        <v>542</v>
      </c>
      <c r="B279" s="20" t="s">
        <v>543</v>
      </c>
      <c r="C279" s="729">
        <v>0</v>
      </c>
      <c r="D279" s="1072">
        <v>6.666666666666667</v>
      </c>
      <c r="E279" s="1069">
        <v>0</v>
      </c>
    </row>
    <row r="280" spans="1:5" ht="15">
      <c r="A280" s="18" t="s">
        <v>544</v>
      </c>
      <c r="B280" s="20" t="s">
        <v>545</v>
      </c>
      <c r="C280" s="729">
        <v>0</v>
      </c>
      <c r="D280" s="1072">
        <v>0</v>
      </c>
      <c r="E280" s="1069" t="e">
        <v>#DIV/0!</v>
      </c>
    </row>
    <row r="281" spans="1:5" ht="15">
      <c r="A281" s="18" t="s">
        <v>546</v>
      </c>
      <c r="B281" s="20" t="s">
        <v>547</v>
      </c>
      <c r="C281" s="729">
        <v>13</v>
      </c>
      <c r="D281" s="1072">
        <v>70.666666666666671</v>
      </c>
      <c r="E281" s="1069">
        <v>18.39622641509434</v>
      </c>
    </row>
    <row r="282" spans="1:5" ht="15">
      <c r="A282" s="18" t="s">
        <v>548</v>
      </c>
      <c r="B282" s="20" t="s">
        <v>549</v>
      </c>
      <c r="C282" s="729">
        <v>38</v>
      </c>
      <c r="D282" s="1072">
        <v>130</v>
      </c>
      <c r="E282" s="1069">
        <v>29.230769230769234</v>
      </c>
    </row>
    <row r="283" spans="1:5" ht="15">
      <c r="A283" s="21" t="s">
        <v>550</v>
      </c>
      <c r="B283" s="22" t="s">
        <v>551</v>
      </c>
      <c r="C283" s="729">
        <v>18</v>
      </c>
      <c r="D283" s="1072">
        <v>63</v>
      </c>
      <c r="E283" s="1069">
        <v>28.571428571428569</v>
      </c>
    </row>
    <row r="284" spans="1:5" ht="15">
      <c r="A284" s="21" t="s">
        <v>552</v>
      </c>
      <c r="B284" s="22" t="s">
        <v>553</v>
      </c>
      <c r="C284" s="729">
        <v>284</v>
      </c>
      <c r="D284" s="1072">
        <v>665</v>
      </c>
      <c r="E284" s="1069">
        <v>42.70676691729323</v>
      </c>
    </row>
    <row r="285" spans="1:5" ht="15">
      <c r="A285" s="18" t="s">
        <v>554</v>
      </c>
      <c r="B285" s="22" t="s">
        <v>555</v>
      </c>
      <c r="C285" s="729">
        <v>31</v>
      </c>
      <c r="D285" s="1072">
        <v>77.333333333333343</v>
      </c>
      <c r="E285" s="1069">
        <v>40.086206896551715</v>
      </c>
    </row>
    <row r="286" spans="1:5" ht="15">
      <c r="A286" s="18" t="s">
        <v>556</v>
      </c>
      <c r="B286" s="20" t="s">
        <v>557</v>
      </c>
      <c r="C286" s="729">
        <v>1</v>
      </c>
      <c r="D286" s="1072">
        <v>14.666666666666668</v>
      </c>
      <c r="E286" s="1069">
        <v>6.8181818181818175</v>
      </c>
    </row>
    <row r="287" spans="1:5" ht="15">
      <c r="A287" s="18" t="s">
        <v>558</v>
      </c>
      <c r="B287" s="20" t="s">
        <v>559</v>
      </c>
      <c r="C287" s="729">
        <v>2</v>
      </c>
      <c r="D287" s="1072">
        <v>12</v>
      </c>
      <c r="E287" s="1069">
        <v>16.666666666666664</v>
      </c>
    </row>
    <row r="288" spans="1:5" ht="15">
      <c r="A288" s="18" t="s">
        <v>560</v>
      </c>
      <c r="B288" s="20" t="s">
        <v>561</v>
      </c>
      <c r="C288" s="729">
        <v>10</v>
      </c>
      <c r="D288" s="1072">
        <v>10.666666666666666</v>
      </c>
      <c r="E288" s="1069">
        <v>93.75</v>
      </c>
    </row>
    <row r="289" spans="1:5" ht="15">
      <c r="A289" s="18" t="s">
        <v>562</v>
      </c>
      <c r="B289" s="20" t="s">
        <v>563</v>
      </c>
      <c r="C289" s="729">
        <v>2</v>
      </c>
      <c r="D289" s="1072">
        <v>4</v>
      </c>
      <c r="E289" s="1069">
        <v>50</v>
      </c>
    </row>
    <row r="290" spans="1:5" ht="15">
      <c r="A290" s="18" t="s">
        <v>564</v>
      </c>
      <c r="B290" s="20" t="s">
        <v>565</v>
      </c>
      <c r="C290" s="729">
        <v>26</v>
      </c>
      <c r="D290" s="1072">
        <v>33.333333333333329</v>
      </c>
      <c r="E290" s="1069">
        <v>78.000000000000014</v>
      </c>
    </row>
    <row r="291" spans="1:5" ht="15">
      <c r="A291" s="18" t="s">
        <v>566</v>
      </c>
      <c r="B291" s="20" t="s">
        <v>567</v>
      </c>
      <c r="C291" s="729">
        <v>48</v>
      </c>
      <c r="D291" s="1072">
        <v>16</v>
      </c>
      <c r="E291" s="1069">
        <v>300</v>
      </c>
    </row>
    <row r="292" spans="1:5" ht="15">
      <c r="A292" s="18" t="s">
        <v>568</v>
      </c>
      <c r="B292" s="20" t="s">
        <v>569</v>
      </c>
      <c r="C292" s="729">
        <v>8</v>
      </c>
      <c r="D292" s="1072">
        <v>6</v>
      </c>
      <c r="E292" s="1069">
        <v>133.33333333333331</v>
      </c>
    </row>
    <row r="293" spans="1:5" ht="15">
      <c r="A293" s="18" t="s">
        <v>570</v>
      </c>
      <c r="B293" s="20" t="s">
        <v>571</v>
      </c>
      <c r="C293" s="729">
        <v>33</v>
      </c>
      <c r="D293" s="1072">
        <v>56</v>
      </c>
      <c r="E293" s="1069">
        <v>58.928571428571431</v>
      </c>
    </row>
    <row r="294" spans="1:5" ht="15">
      <c r="A294" s="18" t="s">
        <v>572</v>
      </c>
      <c r="B294" s="20" t="s">
        <v>573</v>
      </c>
      <c r="C294" s="729">
        <v>54</v>
      </c>
      <c r="D294" s="1072">
        <v>13</v>
      </c>
      <c r="E294" s="1069">
        <v>415.38461538461542</v>
      </c>
    </row>
    <row r="295" spans="1:5" ht="15">
      <c r="A295" s="18" t="s">
        <v>574</v>
      </c>
      <c r="B295" s="20" t="s">
        <v>575</v>
      </c>
      <c r="C295" s="729">
        <v>11</v>
      </c>
      <c r="D295" s="1072">
        <v>30</v>
      </c>
      <c r="E295" s="1069">
        <v>36.666666666666664</v>
      </c>
    </row>
    <row r="296" spans="1:5" ht="15">
      <c r="A296" s="18" t="s">
        <v>576</v>
      </c>
      <c r="B296" s="20" t="s">
        <v>577</v>
      </c>
      <c r="C296" s="729">
        <v>70</v>
      </c>
      <c r="D296" s="1072">
        <v>59</v>
      </c>
      <c r="E296" s="1069">
        <v>118.64406779661016</v>
      </c>
    </row>
    <row r="297" spans="1:5" ht="15">
      <c r="A297" s="18" t="s">
        <v>578</v>
      </c>
      <c r="B297" s="20" t="s">
        <v>579</v>
      </c>
      <c r="C297" s="729">
        <v>90</v>
      </c>
      <c r="D297" s="1072">
        <v>69</v>
      </c>
      <c r="E297" s="1069">
        <v>130.43478260869566</v>
      </c>
    </row>
    <row r="298" spans="1:5" ht="15">
      <c r="A298" s="18" t="s">
        <v>580</v>
      </c>
      <c r="B298" s="20" t="s">
        <v>581</v>
      </c>
      <c r="C298" s="729">
        <v>1</v>
      </c>
      <c r="D298" s="1072">
        <v>25</v>
      </c>
      <c r="E298" s="1069">
        <v>4</v>
      </c>
    </row>
    <row r="299" spans="1:5" ht="15">
      <c r="A299" s="18" t="s">
        <v>582</v>
      </c>
      <c r="B299" s="20" t="s">
        <v>583</v>
      </c>
      <c r="C299" s="729">
        <v>13</v>
      </c>
      <c r="D299" s="1072">
        <v>41</v>
      </c>
      <c r="E299" s="1069">
        <v>31.707317073170731</v>
      </c>
    </row>
    <row r="300" spans="1:5" ht="15">
      <c r="A300" s="18" t="s">
        <v>584</v>
      </c>
      <c r="B300" s="20" t="s">
        <v>585</v>
      </c>
      <c r="C300" s="729">
        <v>6</v>
      </c>
      <c r="D300" s="1072">
        <v>10</v>
      </c>
      <c r="E300" s="1069">
        <v>60</v>
      </c>
    </row>
    <row r="301" spans="1:5" ht="15">
      <c r="A301" s="18" t="s">
        <v>586</v>
      </c>
      <c r="B301" s="20" t="s">
        <v>587</v>
      </c>
      <c r="C301" s="729">
        <v>7</v>
      </c>
      <c r="D301" s="1072">
        <v>10.666666666666666</v>
      </c>
      <c r="E301" s="1069">
        <v>65.625</v>
      </c>
    </row>
    <row r="302" spans="1:5" ht="15">
      <c r="A302" s="18" t="s">
        <v>588</v>
      </c>
      <c r="B302" s="20" t="s">
        <v>589</v>
      </c>
      <c r="C302" s="729">
        <v>1</v>
      </c>
      <c r="D302" s="1072">
        <v>0</v>
      </c>
      <c r="E302" s="1069" t="e">
        <v>#DIV/0!</v>
      </c>
    </row>
    <row r="303" spans="1:5" ht="15">
      <c r="A303" s="18" t="s">
        <v>590</v>
      </c>
      <c r="B303" s="20" t="s">
        <v>591</v>
      </c>
      <c r="C303" s="729">
        <v>2</v>
      </c>
      <c r="D303" s="1072">
        <v>5.333333333333333</v>
      </c>
      <c r="E303" s="1069">
        <v>37.5</v>
      </c>
    </row>
    <row r="304" spans="1:5" ht="15">
      <c r="A304" s="18" t="s">
        <v>592</v>
      </c>
      <c r="B304" s="20" t="s">
        <v>593</v>
      </c>
      <c r="C304" s="729">
        <v>5</v>
      </c>
      <c r="D304" s="1072">
        <v>4</v>
      </c>
      <c r="E304" s="1069">
        <v>125</v>
      </c>
    </row>
    <row r="305" spans="1:5" ht="15">
      <c r="A305" s="18" t="s">
        <v>594</v>
      </c>
      <c r="B305" s="20" t="s">
        <v>595</v>
      </c>
      <c r="C305" s="729">
        <v>420</v>
      </c>
      <c r="D305" s="1072">
        <v>15</v>
      </c>
      <c r="E305" s="1069">
        <v>2800</v>
      </c>
    </row>
    <row r="306" spans="1:5" ht="15">
      <c r="A306" s="18" t="s">
        <v>596</v>
      </c>
      <c r="B306" s="20" t="s">
        <v>597</v>
      </c>
      <c r="C306" s="729">
        <v>1</v>
      </c>
      <c r="D306" s="1072">
        <v>10</v>
      </c>
      <c r="E306" s="1069">
        <v>10</v>
      </c>
    </row>
    <row r="307" spans="1:5" ht="15">
      <c r="A307" s="18" t="s">
        <v>598</v>
      </c>
      <c r="B307" s="20" t="s">
        <v>599</v>
      </c>
      <c r="C307" s="729">
        <v>6</v>
      </c>
      <c r="D307" s="1072">
        <v>15</v>
      </c>
      <c r="E307" s="1069">
        <v>40</v>
      </c>
    </row>
    <row r="308" spans="1:5" ht="15">
      <c r="A308" s="18" t="s">
        <v>600</v>
      </c>
      <c r="B308" s="20" t="s">
        <v>601</v>
      </c>
      <c r="C308" s="729">
        <v>16</v>
      </c>
      <c r="D308" s="1072">
        <v>50</v>
      </c>
      <c r="E308" s="1069">
        <v>32</v>
      </c>
    </row>
    <row r="309" spans="1:5" ht="15">
      <c r="A309" s="18" t="s">
        <v>602</v>
      </c>
      <c r="B309" s="20" t="s">
        <v>603</v>
      </c>
      <c r="C309" s="729">
        <v>2</v>
      </c>
      <c r="D309" s="1072">
        <v>5.333333333333333</v>
      </c>
      <c r="E309" s="1069">
        <v>37.5</v>
      </c>
    </row>
    <row r="310" spans="1:5" ht="15">
      <c r="A310" s="18" t="s">
        <v>604</v>
      </c>
      <c r="B310" s="20" t="s">
        <v>605</v>
      </c>
      <c r="C310" s="729">
        <v>17</v>
      </c>
      <c r="D310" s="1072">
        <v>100</v>
      </c>
      <c r="E310" s="1069">
        <v>17</v>
      </c>
    </row>
    <row r="311" spans="1:5" ht="15">
      <c r="A311" s="18" t="s">
        <v>606</v>
      </c>
      <c r="B311" s="20" t="s">
        <v>607</v>
      </c>
      <c r="C311" s="729">
        <v>3</v>
      </c>
      <c r="D311" s="1072">
        <v>18.666666666666668</v>
      </c>
      <c r="E311" s="1069">
        <v>16.071428571428569</v>
      </c>
    </row>
    <row r="312" spans="1:5" ht="15">
      <c r="A312" s="18" t="s">
        <v>608</v>
      </c>
      <c r="B312" s="20" t="s">
        <v>609</v>
      </c>
      <c r="C312" s="729">
        <v>70</v>
      </c>
      <c r="D312" s="1072">
        <v>150</v>
      </c>
      <c r="E312" s="1069">
        <v>46.666666666666664</v>
      </c>
    </row>
    <row r="313" spans="1:5" ht="18">
      <c r="A313" s="763">
        <v>7</v>
      </c>
      <c r="B313" s="766" t="s">
        <v>610</v>
      </c>
      <c r="C313" s="1070">
        <v>453</v>
      </c>
      <c r="D313" s="1073"/>
      <c r="E313" s="1069" t="e">
        <v>#DIV/0!</v>
      </c>
    </row>
    <row r="314" spans="1:5" ht="15">
      <c r="A314" s="18" t="s">
        <v>611</v>
      </c>
      <c r="B314" s="20" t="s">
        <v>612</v>
      </c>
      <c r="C314" s="729">
        <v>5</v>
      </c>
      <c r="D314" s="1072">
        <v>5.333333333333333</v>
      </c>
      <c r="E314" s="1069">
        <v>93.75</v>
      </c>
    </row>
    <row r="315" spans="1:5" ht="15">
      <c r="A315" s="18" t="s">
        <v>613</v>
      </c>
      <c r="B315" s="20" t="s">
        <v>614</v>
      </c>
      <c r="C315" s="729">
        <v>2</v>
      </c>
      <c r="D315" s="1072">
        <v>10.666666666666666</v>
      </c>
      <c r="E315" s="1069">
        <v>18.75</v>
      </c>
    </row>
    <row r="316" spans="1:5" ht="15">
      <c r="A316" s="18" t="s">
        <v>615</v>
      </c>
      <c r="B316" s="20" t="s">
        <v>616</v>
      </c>
      <c r="C316" s="729">
        <v>6</v>
      </c>
      <c r="D316" s="1072">
        <v>10.666666666666666</v>
      </c>
      <c r="E316" s="1069">
        <v>56.25</v>
      </c>
    </row>
    <row r="317" spans="1:5" ht="15">
      <c r="A317" s="18" t="s">
        <v>617</v>
      </c>
      <c r="B317" s="20" t="s">
        <v>618</v>
      </c>
      <c r="C317" s="729">
        <v>1</v>
      </c>
      <c r="D317" s="1072">
        <v>15</v>
      </c>
      <c r="E317" s="1069">
        <v>6.666666666666667</v>
      </c>
    </row>
    <row r="318" spans="1:5" ht="15">
      <c r="A318" s="18" t="s">
        <v>619</v>
      </c>
      <c r="B318" s="20" t="s">
        <v>620</v>
      </c>
      <c r="C318" s="729">
        <v>1</v>
      </c>
      <c r="D318" s="1072">
        <v>5.333333333333333</v>
      </c>
      <c r="E318" s="1069">
        <v>18.75</v>
      </c>
    </row>
    <row r="319" spans="1:5" ht="15">
      <c r="A319" s="18" t="s">
        <v>621</v>
      </c>
      <c r="B319" s="20" t="s">
        <v>622</v>
      </c>
      <c r="C319" s="729">
        <v>3</v>
      </c>
      <c r="D319" s="1072">
        <v>6.666666666666667</v>
      </c>
      <c r="E319" s="1069">
        <v>44.999999999999993</v>
      </c>
    </row>
    <row r="320" spans="1:5" ht="15">
      <c r="A320" s="18" t="s">
        <v>623</v>
      </c>
      <c r="B320" s="20" t="s">
        <v>624</v>
      </c>
      <c r="C320" s="729">
        <v>16</v>
      </c>
      <c r="D320" s="1072">
        <v>28</v>
      </c>
      <c r="E320" s="1069">
        <v>57.142857142857139</v>
      </c>
    </row>
    <row r="321" spans="1:5" ht="15">
      <c r="A321" s="18" t="s">
        <v>625</v>
      </c>
      <c r="B321" s="22" t="s">
        <v>626</v>
      </c>
      <c r="C321" s="729">
        <v>0</v>
      </c>
      <c r="D321" s="1072">
        <v>5.333333333333333</v>
      </c>
      <c r="E321" s="1069">
        <v>0</v>
      </c>
    </row>
    <row r="322" spans="1:5" ht="15">
      <c r="A322" s="18" t="s">
        <v>627</v>
      </c>
      <c r="B322" s="22" t="s">
        <v>628</v>
      </c>
      <c r="C322" s="729">
        <v>3</v>
      </c>
      <c r="D322" s="1072">
        <v>4</v>
      </c>
      <c r="E322" s="1069">
        <v>75</v>
      </c>
    </row>
    <row r="323" spans="1:5" ht="25.5">
      <c r="A323" s="18" t="s">
        <v>629</v>
      </c>
      <c r="B323" s="20" t="s">
        <v>630</v>
      </c>
      <c r="C323" s="729">
        <v>1</v>
      </c>
      <c r="D323" s="1072">
        <v>9.3333333333333339</v>
      </c>
      <c r="E323" s="1069">
        <v>10.714285714285714</v>
      </c>
    </row>
    <row r="324" spans="1:5" ht="25.5">
      <c r="A324" s="18" t="s">
        <v>631</v>
      </c>
      <c r="B324" s="20" t="s">
        <v>632</v>
      </c>
      <c r="C324" s="729">
        <v>7</v>
      </c>
      <c r="D324" s="1072">
        <v>16</v>
      </c>
      <c r="E324" s="1069">
        <v>43.75</v>
      </c>
    </row>
    <row r="325" spans="1:5" ht="25.5">
      <c r="A325" s="18" t="s">
        <v>633</v>
      </c>
      <c r="B325" s="20" t="s">
        <v>634</v>
      </c>
      <c r="C325" s="729">
        <v>16</v>
      </c>
      <c r="D325" s="1072">
        <v>89.333333333333343</v>
      </c>
      <c r="E325" s="1069">
        <v>17.910447761194028</v>
      </c>
    </row>
    <row r="326" spans="1:5" ht="25.5">
      <c r="A326" s="18" t="s">
        <v>635</v>
      </c>
      <c r="B326" s="20" t="s">
        <v>636</v>
      </c>
      <c r="C326" s="729">
        <v>249</v>
      </c>
      <c r="D326" s="1072">
        <v>582</v>
      </c>
      <c r="E326" s="1069">
        <v>42.783505154639172</v>
      </c>
    </row>
    <row r="327" spans="1:5" ht="15">
      <c r="A327" s="18" t="s">
        <v>637</v>
      </c>
      <c r="B327" s="22" t="s">
        <v>638</v>
      </c>
      <c r="C327" s="729">
        <v>0</v>
      </c>
      <c r="D327" s="1072">
        <v>0</v>
      </c>
      <c r="E327" s="1069" t="e">
        <v>#DIV/0!</v>
      </c>
    </row>
    <row r="328" spans="1:5" ht="15">
      <c r="A328" s="18" t="s">
        <v>639</v>
      </c>
      <c r="B328" s="22" t="s">
        <v>640</v>
      </c>
      <c r="C328" s="729">
        <v>1</v>
      </c>
      <c r="D328" s="1072">
        <v>0</v>
      </c>
      <c r="E328" s="1069" t="e">
        <v>#DIV/0!</v>
      </c>
    </row>
    <row r="329" spans="1:5" ht="15">
      <c r="A329" s="18" t="s">
        <v>641</v>
      </c>
      <c r="B329" s="20" t="s">
        <v>642</v>
      </c>
      <c r="C329" s="729">
        <v>10</v>
      </c>
      <c r="D329" s="1072">
        <v>20</v>
      </c>
      <c r="E329" s="1069">
        <v>50</v>
      </c>
    </row>
    <row r="330" spans="1:5" ht="15">
      <c r="A330" s="18" t="s">
        <v>643</v>
      </c>
      <c r="B330" s="20" t="s">
        <v>644</v>
      </c>
      <c r="C330" s="729">
        <v>26</v>
      </c>
      <c r="D330" s="1072">
        <v>68</v>
      </c>
      <c r="E330" s="1069">
        <v>38.235294117647058</v>
      </c>
    </row>
    <row r="331" spans="1:5" ht="15">
      <c r="A331" s="18" t="s">
        <v>645</v>
      </c>
      <c r="B331" s="20" t="s">
        <v>646</v>
      </c>
      <c r="C331" s="729">
        <v>2</v>
      </c>
      <c r="D331" s="1072">
        <v>8</v>
      </c>
      <c r="E331" s="1069">
        <v>25</v>
      </c>
    </row>
    <row r="332" spans="1:5" ht="15">
      <c r="A332" s="18" t="s">
        <v>647</v>
      </c>
      <c r="B332" s="20" t="s">
        <v>648</v>
      </c>
      <c r="C332" s="729">
        <v>4</v>
      </c>
      <c r="D332" s="1072">
        <v>10.666666666666666</v>
      </c>
      <c r="E332" s="1069">
        <v>37.5</v>
      </c>
    </row>
    <row r="333" spans="1:5" ht="15">
      <c r="A333" s="18" t="s">
        <v>649</v>
      </c>
      <c r="B333" s="20" t="s">
        <v>650</v>
      </c>
      <c r="C333" s="729">
        <v>1</v>
      </c>
      <c r="D333" s="1072">
        <v>1.3333333333333333</v>
      </c>
      <c r="E333" s="1069">
        <v>75</v>
      </c>
    </row>
    <row r="334" spans="1:5" ht="25.5">
      <c r="A334" s="18" t="s">
        <v>651</v>
      </c>
      <c r="B334" s="20" t="s">
        <v>652</v>
      </c>
      <c r="C334" s="729">
        <v>6</v>
      </c>
      <c r="D334" s="1072">
        <v>6.666666666666667</v>
      </c>
      <c r="E334" s="1069">
        <v>89.999999999999986</v>
      </c>
    </row>
    <row r="335" spans="1:5" ht="25.5">
      <c r="A335" s="18" t="s">
        <v>653</v>
      </c>
      <c r="B335" s="20" t="s">
        <v>654</v>
      </c>
      <c r="C335" s="729">
        <v>22</v>
      </c>
      <c r="D335" s="1072">
        <v>25</v>
      </c>
      <c r="E335" s="1069">
        <v>88</v>
      </c>
    </row>
    <row r="336" spans="1:5" ht="15">
      <c r="A336" s="18" t="s">
        <v>655</v>
      </c>
      <c r="B336" s="20" t="s">
        <v>656</v>
      </c>
      <c r="C336" s="729">
        <v>12</v>
      </c>
      <c r="D336" s="1072">
        <v>26.666666666666668</v>
      </c>
      <c r="E336" s="1069">
        <v>44.999999999999993</v>
      </c>
    </row>
    <row r="337" spans="1:5" ht="15">
      <c r="A337" s="18" t="s">
        <v>657</v>
      </c>
      <c r="B337" s="20" t="s">
        <v>658</v>
      </c>
      <c r="C337" s="729">
        <v>21</v>
      </c>
      <c r="D337" s="1072">
        <v>45.333333333333329</v>
      </c>
      <c r="E337" s="1069">
        <v>46.32352941176471</v>
      </c>
    </row>
    <row r="338" spans="1:5" ht="15">
      <c r="A338" s="18" t="s">
        <v>659</v>
      </c>
      <c r="B338" s="20" t="s">
        <v>660</v>
      </c>
      <c r="C338" s="729">
        <v>2</v>
      </c>
      <c r="D338" s="1072">
        <v>16</v>
      </c>
      <c r="E338" s="1069">
        <v>12.5</v>
      </c>
    </row>
    <row r="339" spans="1:5" ht="15">
      <c r="A339" s="18" t="s">
        <v>661</v>
      </c>
      <c r="B339" s="20" t="s">
        <v>662</v>
      </c>
      <c r="C339" s="729">
        <v>5</v>
      </c>
      <c r="D339" s="1072">
        <v>6.666666666666667</v>
      </c>
      <c r="E339" s="1069">
        <v>75</v>
      </c>
    </row>
    <row r="340" spans="1:5" ht="15">
      <c r="A340" s="18" t="s">
        <v>663</v>
      </c>
      <c r="B340" s="20" t="s">
        <v>664</v>
      </c>
      <c r="C340" s="729">
        <v>14</v>
      </c>
      <c r="D340" s="1072">
        <v>38</v>
      </c>
      <c r="E340" s="1069">
        <v>36.84210526315789</v>
      </c>
    </row>
    <row r="341" spans="1:5" ht="15">
      <c r="A341" s="18" t="s">
        <v>665</v>
      </c>
      <c r="B341" s="20" t="s">
        <v>666</v>
      </c>
      <c r="C341" s="729">
        <v>17</v>
      </c>
      <c r="D341" s="1072">
        <v>31</v>
      </c>
      <c r="E341" s="1069">
        <v>54.838709677419352</v>
      </c>
    </row>
    <row r="342" spans="1:5" ht="18">
      <c r="A342" s="763">
        <v>8</v>
      </c>
      <c r="B342" s="766" t="s">
        <v>667</v>
      </c>
      <c r="C342" s="1070">
        <v>54</v>
      </c>
      <c r="D342" s="1073"/>
      <c r="E342" s="1069" t="e">
        <v>#DIV/0!</v>
      </c>
    </row>
    <row r="343" spans="1:5" ht="25.5">
      <c r="A343" s="18" t="s">
        <v>668</v>
      </c>
      <c r="B343" s="22" t="s">
        <v>669</v>
      </c>
      <c r="C343" s="729">
        <v>0</v>
      </c>
      <c r="D343" s="1072">
        <v>0</v>
      </c>
      <c r="E343" s="1069" t="e">
        <v>#DIV/0!</v>
      </c>
    </row>
    <row r="344" spans="1:5" ht="25.5">
      <c r="A344" s="18" t="s">
        <v>670</v>
      </c>
      <c r="B344" s="22" t="s">
        <v>671</v>
      </c>
      <c r="C344" s="729">
        <v>0</v>
      </c>
      <c r="D344" s="1072">
        <v>0</v>
      </c>
      <c r="E344" s="1069" t="e">
        <v>#DIV/0!</v>
      </c>
    </row>
    <row r="345" spans="1:5" ht="15">
      <c r="A345" s="18" t="s">
        <v>672</v>
      </c>
      <c r="B345" s="20" t="s">
        <v>673</v>
      </c>
      <c r="C345" s="729">
        <v>0</v>
      </c>
      <c r="D345" s="1072">
        <v>0</v>
      </c>
      <c r="E345" s="1069" t="e">
        <v>#DIV/0!</v>
      </c>
    </row>
    <row r="346" spans="1:5" ht="15">
      <c r="A346" s="18" t="s">
        <v>674</v>
      </c>
      <c r="B346" s="20" t="s">
        <v>675</v>
      </c>
      <c r="C346" s="729">
        <v>0</v>
      </c>
      <c r="D346" s="1072">
        <v>0</v>
      </c>
      <c r="E346" s="1069" t="e">
        <v>#DIV/0!</v>
      </c>
    </row>
    <row r="347" spans="1:5" ht="15">
      <c r="A347" s="21" t="s">
        <v>676</v>
      </c>
      <c r="B347" s="22" t="s">
        <v>677</v>
      </c>
      <c r="C347" s="729">
        <v>0</v>
      </c>
      <c r="D347" s="1072">
        <v>0</v>
      </c>
      <c r="E347" s="1069" t="e">
        <v>#DIV/0!</v>
      </c>
    </row>
    <row r="348" spans="1:5" ht="15">
      <c r="A348" s="21" t="s">
        <v>678</v>
      </c>
      <c r="B348" s="22" t="s">
        <v>679</v>
      </c>
      <c r="C348" s="729">
        <v>0</v>
      </c>
      <c r="D348" s="1072">
        <v>0</v>
      </c>
      <c r="E348" s="1069" t="e">
        <v>#DIV/0!</v>
      </c>
    </row>
    <row r="349" spans="1:5" ht="15">
      <c r="A349" s="21" t="s">
        <v>680</v>
      </c>
      <c r="B349" s="22" t="s">
        <v>681</v>
      </c>
      <c r="C349" s="729">
        <v>0</v>
      </c>
      <c r="D349" s="1072">
        <v>0</v>
      </c>
      <c r="E349" s="1069" t="e">
        <v>#DIV/0!</v>
      </c>
    </row>
    <row r="350" spans="1:5" ht="15">
      <c r="A350" s="21" t="s">
        <v>682</v>
      </c>
      <c r="B350" s="22" t="s">
        <v>683</v>
      </c>
      <c r="C350" s="729">
        <v>0</v>
      </c>
      <c r="D350" s="1072">
        <v>0</v>
      </c>
      <c r="E350" s="1069" t="e">
        <v>#DIV/0!</v>
      </c>
    </row>
    <row r="351" spans="1:5" ht="15">
      <c r="A351" s="21" t="s">
        <v>684</v>
      </c>
      <c r="B351" s="22" t="s">
        <v>685</v>
      </c>
      <c r="C351" s="729">
        <v>0</v>
      </c>
      <c r="D351" s="1072">
        <v>0</v>
      </c>
      <c r="E351" s="1069" t="e">
        <v>#DIV/0!</v>
      </c>
    </row>
    <row r="352" spans="1:5" ht="15">
      <c r="A352" s="18" t="s">
        <v>686</v>
      </c>
      <c r="B352" s="20" t="s">
        <v>687</v>
      </c>
      <c r="C352" s="729">
        <v>0</v>
      </c>
      <c r="D352" s="1072">
        <v>0</v>
      </c>
      <c r="E352" s="1069" t="e">
        <v>#DIV/0!</v>
      </c>
    </row>
    <row r="353" spans="1:5" ht="15">
      <c r="A353" s="18" t="s">
        <v>688</v>
      </c>
      <c r="B353" s="20" t="s">
        <v>689</v>
      </c>
      <c r="C353" s="729">
        <v>0</v>
      </c>
      <c r="D353" s="1072">
        <v>0</v>
      </c>
      <c r="E353" s="1069" t="e">
        <v>#DIV/0!</v>
      </c>
    </row>
    <row r="354" spans="1:5" ht="15">
      <c r="A354" s="18" t="s">
        <v>690</v>
      </c>
      <c r="B354" s="20" t="s">
        <v>691</v>
      </c>
      <c r="C354" s="729">
        <v>0</v>
      </c>
      <c r="D354" s="1072">
        <v>0</v>
      </c>
      <c r="E354" s="1069" t="e">
        <v>#DIV/0!</v>
      </c>
    </row>
    <row r="355" spans="1:5" ht="15">
      <c r="A355" s="18" t="s">
        <v>692</v>
      </c>
      <c r="B355" s="20" t="s">
        <v>693</v>
      </c>
      <c r="C355" s="729">
        <v>0</v>
      </c>
      <c r="D355" s="1072">
        <v>0</v>
      </c>
      <c r="E355" s="1069" t="e">
        <v>#DIV/0!</v>
      </c>
    </row>
    <row r="356" spans="1:5" ht="15">
      <c r="A356" s="18" t="s">
        <v>694</v>
      </c>
      <c r="B356" s="20" t="s">
        <v>695</v>
      </c>
      <c r="C356" s="729">
        <v>0</v>
      </c>
      <c r="D356" s="1072">
        <v>0</v>
      </c>
      <c r="E356" s="1069" t="e">
        <v>#DIV/0!</v>
      </c>
    </row>
    <row r="357" spans="1:5" ht="15">
      <c r="A357" s="18" t="s">
        <v>696</v>
      </c>
      <c r="B357" s="20" t="s">
        <v>697</v>
      </c>
      <c r="C357" s="729">
        <v>0</v>
      </c>
      <c r="D357" s="1072">
        <v>0</v>
      </c>
      <c r="E357" s="1069" t="e">
        <v>#DIV/0!</v>
      </c>
    </row>
    <row r="358" spans="1:5" ht="15">
      <c r="A358" s="18" t="s">
        <v>698</v>
      </c>
      <c r="B358" s="20" t="s">
        <v>699</v>
      </c>
      <c r="C358" s="729">
        <v>0</v>
      </c>
      <c r="D358" s="1072">
        <v>0</v>
      </c>
      <c r="E358" s="1069" t="e">
        <v>#DIV/0!</v>
      </c>
    </row>
    <row r="359" spans="1:5" ht="15">
      <c r="A359" s="18" t="s">
        <v>700</v>
      </c>
      <c r="B359" s="20" t="s">
        <v>699</v>
      </c>
      <c r="C359" s="729">
        <v>0</v>
      </c>
      <c r="D359" s="1072">
        <v>0</v>
      </c>
      <c r="E359" s="1069" t="e">
        <v>#DIV/0!</v>
      </c>
    </row>
    <row r="360" spans="1:5" ht="15">
      <c r="A360" s="18" t="s">
        <v>701</v>
      </c>
      <c r="B360" s="20" t="s">
        <v>702</v>
      </c>
      <c r="C360" s="729">
        <v>0</v>
      </c>
      <c r="D360" s="1072">
        <v>0</v>
      </c>
      <c r="E360" s="1069" t="e">
        <v>#DIV/0!</v>
      </c>
    </row>
    <row r="361" spans="1:5" ht="15">
      <c r="A361" s="18" t="s">
        <v>703</v>
      </c>
      <c r="B361" s="20" t="s">
        <v>704</v>
      </c>
      <c r="C361" s="729">
        <v>0</v>
      </c>
      <c r="D361" s="1072">
        <v>0</v>
      </c>
      <c r="E361" s="1069" t="e">
        <v>#DIV/0!</v>
      </c>
    </row>
    <row r="362" spans="1:5" ht="15">
      <c r="A362" s="18" t="s">
        <v>705</v>
      </c>
      <c r="B362" s="20" t="s">
        <v>706</v>
      </c>
      <c r="C362" s="729">
        <v>0</v>
      </c>
      <c r="D362" s="1072">
        <v>0</v>
      </c>
      <c r="E362" s="1069" t="e">
        <v>#DIV/0!</v>
      </c>
    </row>
    <row r="363" spans="1:5" ht="25.5">
      <c r="A363" s="18" t="s">
        <v>707</v>
      </c>
      <c r="B363" s="20" t="s">
        <v>708</v>
      </c>
      <c r="C363" s="729">
        <v>1</v>
      </c>
      <c r="D363" s="1072">
        <v>0</v>
      </c>
      <c r="E363" s="1069" t="e">
        <v>#DIV/0!</v>
      </c>
    </row>
    <row r="364" spans="1:5" ht="25.5">
      <c r="A364" s="18" t="s">
        <v>709</v>
      </c>
      <c r="B364" s="20" t="s">
        <v>710</v>
      </c>
      <c r="C364" s="729">
        <v>0</v>
      </c>
      <c r="D364" s="1072">
        <v>0</v>
      </c>
      <c r="E364" s="1069" t="e">
        <v>#DIV/0!</v>
      </c>
    </row>
    <row r="365" spans="1:5" ht="25.5">
      <c r="A365" s="18" t="s">
        <v>711</v>
      </c>
      <c r="B365" s="20" t="s">
        <v>712</v>
      </c>
      <c r="C365" s="729">
        <v>0</v>
      </c>
      <c r="D365" s="1072">
        <v>0</v>
      </c>
      <c r="E365" s="1069" t="e">
        <v>#DIV/0!</v>
      </c>
    </row>
    <row r="366" spans="1:5" ht="15">
      <c r="A366" s="18" t="s">
        <v>713</v>
      </c>
      <c r="B366" s="20" t="s">
        <v>714</v>
      </c>
      <c r="C366" s="729">
        <v>0</v>
      </c>
      <c r="D366" s="1072">
        <v>0</v>
      </c>
      <c r="E366" s="1069" t="e">
        <v>#DIV/0!</v>
      </c>
    </row>
    <row r="367" spans="1:5" ht="15">
      <c r="A367" s="18" t="s">
        <v>715</v>
      </c>
      <c r="B367" s="20" t="s">
        <v>716</v>
      </c>
      <c r="C367" s="729">
        <v>0</v>
      </c>
      <c r="D367" s="1072">
        <v>0</v>
      </c>
      <c r="E367" s="1069" t="e">
        <v>#DIV/0!</v>
      </c>
    </row>
    <row r="368" spans="1:5" ht="15">
      <c r="A368" s="18" t="s">
        <v>717</v>
      </c>
      <c r="B368" s="20" t="s">
        <v>718</v>
      </c>
      <c r="C368" s="729">
        <v>0</v>
      </c>
      <c r="D368" s="1072">
        <v>0</v>
      </c>
      <c r="E368" s="1069" t="e">
        <v>#DIV/0!</v>
      </c>
    </row>
    <row r="369" spans="1:5" ht="15">
      <c r="A369" s="18" t="s">
        <v>719</v>
      </c>
      <c r="B369" s="20" t="s">
        <v>720</v>
      </c>
      <c r="C369" s="729">
        <v>0</v>
      </c>
      <c r="D369" s="1072">
        <v>0</v>
      </c>
      <c r="E369" s="1069" t="e">
        <v>#DIV/0!</v>
      </c>
    </row>
    <row r="370" spans="1:5" ht="15">
      <c r="A370" s="18" t="s">
        <v>721</v>
      </c>
      <c r="B370" s="22" t="s">
        <v>722</v>
      </c>
      <c r="C370" s="729">
        <v>0</v>
      </c>
      <c r="D370" s="1072">
        <v>0</v>
      </c>
      <c r="E370" s="1069" t="e">
        <v>#DIV/0!</v>
      </c>
    </row>
    <row r="371" spans="1:5" ht="15">
      <c r="A371" s="18" t="s">
        <v>723</v>
      </c>
      <c r="B371" s="22" t="s">
        <v>724</v>
      </c>
      <c r="C371" s="729">
        <v>0</v>
      </c>
      <c r="D371" s="1072">
        <v>1.3333333333333333</v>
      </c>
      <c r="E371" s="1069">
        <v>0</v>
      </c>
    </row>
    <row r="372" spans="1:5" ht="15">
      <c r="A372" s="18" t="s">
        <v>725</v>
      </c>
      <c r="B372" s="20" t="s">
        <v>726</v>
      </c>
      <c r="C372" s="729">
        <v>0</v>
      </c>
      <c r="D372" s="1072">
        <v>0</v>
      </c>
      <c r="E372" s="1069" t="e">
        <v>#DIV/0!</v>
      </c>
    </row>
    <row r="373" spans="1:5" ht="15">
      <c r="A373" s="18" t="s">
        <v>727</v>
      </c>
      <c r="B373" s="22" t="s">
        <v>728</v>
      </c>
      <c r="C373" s="729">
        <v>0</v>
      </c>
      <c r="D373" s="1072">
        <v>0</v>
      </c>
      <c r="E373" s="1069" t="e">
        <v>#DIV/0!</v>
      </c>
    </row>
    <row r="374" spans="1:5" ht="15">
      <c r="A374" s="18" t="s">
        <v>729</v>
      </c>
      <c r="B374" s="22" t="s">
        <v>730</v>
      </c>
      <c r="C374" s="729">
        <v>0</v>
      </c>
      <c r="D374" s="1072">
        <v>0</v>
      </c>
      <c r="E374" s="1069" t="e">
        <v>#DIV/0!</v>
      </c>
    </row>
    <row r="375" spans="1:5" ht="15">
      <c r="A375" s="18" t="s">
        <v>731</v>
      </c>
      <c r="B375" s="20" t="s">
        <v>732</v>
      </c>
      <c r="C375" s="729">
        <v>0</v>
      </c>
      <c r="D375" s="1072">
        <v>1.3333333333333333</v>
      </c>
      <c r="E375" s="1069">
        <v>0</v>
      </c>
    </row>
    <row r="376" spans="1:5" ht="15">
      <c r="A376" s="18" t="s">
        <v>733</v>
      </c>
      <c r="B376" s="20" t="s">
        <v>734</v>
      </c>
      <c r="C376" s="729">
        <v>0</v>
      </c>
      <c r="D376" s="1072">
        <v>0</v>
      </c>
      <c r="E376" s="1069" t="e">
        <v>#DIV/0!</v>
      </c>
    </row>
    <row r="377" spans="1:5" ht="15">
      <c r="A377" s="18" t="s">
        <v>735</v>
      </c>
      <c r="B377" s="20" t="s">
        <v>736</v>
      </c>
      <c r="C377" s="729">
        <v>0</v>
      </c>
      <c r="D377" s="1072">
        <v>0</v>
      </c>
      <c r="E377" s="1069" t="e">
        <v>#DIV/0!</v>
      </c>
    </row>
    <row r="378" spans="1:5" ht="15">
      <c r="A378" s="18" t="s">
        <v>737</v>
      </c>
      <c r="B378" s="22" t="s">
        <v>738</v>
      </c>
      <c r="C378" s="729">
        <v>0</v>
      </c>
      <c r="D378" s="1072">
        <v>0</v>
      </c>
      <c r="E378" s="1069" t="e">
        <v>#DIV/0!</v>
      </c>
    </row>
    <row r="379" spans="1:5" ht="15">
      <c r="A379" s="18" t="s">
        <v>739</v>
      </c>
      <c r="B379" s="22" t="s">
        <v>740</v>
      </c>
      <c r="C379" s="729">
        <v>0</v>
      </c>
      <c r="D379" s="1072">
        <v>0</v>
      </c>
      <c r="E379" s="1069" t="e">
        <v>#DIV/0!</v>
      </c>
    </row>
    <row r="380" spans="1:5" ht="15">
      <c r="A380" s="18" t="s">
        <v>741</v>
      </c>
      <c r="B380" s="22" t="s">
        <v>742</v>
      </c>
      <c r="C380" s="729">
        <v>0</v>
      </c>
      <c r="D380" s="1072">
        <v>0</v>
      </c>
      <c r="E380" s="1069" t="e">
        <v>#DIV/0!</v>
      </c>
    </row>
    <row r="381" spans="1:5" ht="15">
      <c r="A381" s="18" t="s">
        <v>743</v>
      </c>
      <c r="B381" s="20" t="s">
        <v>744</v>
      </c>
      <c r="C381" s="729">
        <v>0</v>
      </c>
      <c r="D381" s="1072">
        <v>1.3333333333333333</v>
      </c>
      <c r="E381" s="1069">
        <v>0</v>
      </c>
    </row>
    <row r="382" spans="1:5" ht="15">
      <c r="A382" s="18" t="s">
        <v>745</v>
      </c>
      <c r="B382" s="20" t="s">
        <v>746</v>
      </c>
      <c r="C382" s="729">
        <v>0</v>
      </c>
      <c r="D382" s="1072">
        <v>0</v>
      </c>
      <c r="E382" s="1069" t="e">
        <v>#DIV/0!</v>
      </c>
    </row>
    <row r="383" spans="1:5" ht="15">
      <c r="A383" s="18" t="s">
        <v>747</v>
      </c>
      <c r="B383" s="20" t="s">
        <v>748</v>
      </c>
      <c r="C383" s="729">
        <v>0</v>
      </c>
      <c r="D383" s="1072">
        <v>0</v>
      </c>
      <c r="E383" s="1069" t="e">
        <v>#DIV/0!</v>
      </c>
    </row>
    <row r="384" spans="1:5" ht="15">
      <c r="A384" s="18" t="s">
        <v>749</v>
      </c>
      <c r="B384" s="20" t="s">
        <v>750</v>
      </c>
      <c r="C384" s="729">
        <v>0</v>
      </c>
      <c r="D384" s="1072">
        <v>0</v>
      </c>
      <c r="E384" s="1069" t="e">
        <v>#DIV/0!</v>
      </c>
    </row>
    <row r="385" spans="1:5" ht="15">
      <c r="A385" s="18" t="s">
        <v>751</v>
      </c>
      <c r="B385" s="20" t="s">
        <v>752</v>
      </c>
      <c r="C385" s="729">
        <v>0</v>
      </c>
      <c r="D385" s="1072">
        <v>0</v>
      </c>
      <c r="E385" s="1069" t="e">
        <v>#DIV/0!</v>
      </c>
    </row>
    <row r="386" spans="1:5" ht="15">
      <c r="A386" s="18" t="s">
        <v>753</v>
      </c>
      <c r="B386" s="20" t="s">
        <v>754</v>
      </c>
      <c r="C386" s="729">
        <v>0</v>
      </c>
      <c r="D386" s="1072">
        <v>0</v>
      </c>
      <c r="E386" s="1069" t="e">
        <v>#DIV/0!</v>
      </c>
    </row>
    <row r="387" spans="1:5" ht="15">
      <c r="A387" s="18" t="s">
        <v>755</v>
      </c>
      <c r="B387" s="20" t="s">
        <v>756</v>
      </c>
      <c r="C387" s="729">
        <v>0</v>
      </c>
      <c r="D387" s="1072">
        <v>0</v>
      </c>
      <c r="E387" s="1069" t="e">
        <v>#DIV/0!</v>
      </c>
    </row>
    <row r="388" spans="1:5" ht="15">
      <c r="A388" s="18" t="s">
        <v>757</v>
      </c>
      <c r="B388" s="20" t="s">
        <v>758</v>
      </c>
      <c r="C388" s="729">
        <v>0</v>
      </c>
      <c r="D388" s="1072">
        <v>0</v>
      </c>
      <c r="E388" s="1069" t="e">
        <v>#DIV/0!</v>
      </c>
    </row>
    <row r="389" spans="1:5" ht="15">
      <c r="A389" s="18" t="s">
        <v>759</v>
      </c>
      <c r="B389" s="20" t="s">
        <v>760</v>
      </c>
      <c r="C389" s="729">
        <v>0</v>
      </c>
      <c r="D389" s="1072">
        <v>0</v>
      </c>
      <c r="E389" s="1069" t="e">
        <v>#DIV/0!</v>
      </c>
    </row>
    <row r="390" spans="1:5" ht="15">
      <c r="A390" s="18" t="s">
        <v>761</v>
      </c>
      <c r="B390" s="20" t="s">
        <v>762</v>
      </c>
      <c r="C390" s="729">
        <v>0</v>
      </c>
      <c r="D390" s="1072">
        <v>0</v>
      </c>
      <c r="E390" s="1069" t="e">
        <v>#DIV/0!</v>
      </c>
    </row>
    <row r="391" spans="1:5" ht="15">
      <c r="A391" s="18" t="s">
        <v>763</v>
      </c>
      <c r="B391" s="20" t="s">
        <v>764</v>
      </c>
      <c r="C391" s="729">
        <v>0</v>
      </c>
      <c r="D391" s="1072">
        <v>0</v>
      </c>
      <c r="E391" s="1069" t="e">
        <v>#DIV/0!</v>
      </c>
    </row>
    <row r="392" spans="1:5" ht="15">
      <c r="A392" s="18" t="s">
        <v>765</v>
      </c>
      <c r="B392" s="20" t="s">
        <v>766</v>
      </c>
      <c r="C392" s="729">
        <v>0</v>
      </c>
      <c r="D392" s="1072">
        <v>0</v>
      </c>
      <c r="E392" s="1069" t="e">
        <v>#DIV/0!</v>
      </c>
    </row>
    <row r="393" spans="1:5" ht="15">
      <c r="A393" s="18" t="s">
        <v>767</v>
      </c>
      <c r="B393" s="22" t="s">
        <v>768</v>
      </c>
      <c r="C393" s="729">
        <v>0</v>
      </c>
      <c r="D393" s="1072">
        <v>0</v>
      </c>
      <c r="E393" s="1069" t="e">
        <v>#DIV/0!</v>
      </c>
    </row>
    <row r="394" spans="1:5" ht="15">
      <c r="A394" s="18" t="s">
        <v>769</v>
      </c>
      <c r="B394" s="22" t="s">
        <v>770</v>
      </c>
      <c r="C394" s="729">
        <v>0</v>
      </c>
      <c r="D394" s="1072">
        <v>0</v>
      </c>
      <c r="E394" s="1069" t="e">
        <v>#DIV/0!</v>
      </c>
    </row>
    <row r="395" spans="1:5" ht="15">
      <c r="A395" s="18" t="s">
        <v>771</v>
      </c>
      <c r="B395" s="22" t="s">
        <v>772</v>
      </c>
      <c r="C395" s="729">
        <v>0</v>
      </c>
      <c r="D395" s="1072">
        <v>0</v>
      </c>
      <c r="E395" s="1069" t="e">
        <v>#DIV/0!</v>
      </c>
    </row>
    <row r="396" spans="1:5" ht="15">
      <c r="A396" s="18" t="s">
        <v>773</v>
      </c>
      <c r="B396" s="22" t="s">
        <v>774</v>
      </c>
      <c r="C396" s="729">
        <v>0</v>
      </c>
      <c r="D396" s="1072">
        <v>0</v>
      </c>
      <c r="E396" s="1069" t="e">
        <v>#DIV/0!</v>
      </c>
    </row>
    <row r="397" spans="1:5" ht="15">
      <c r="A397" s="18" t="s">
        <v>775</v>
      </c>
      <c r="B397" s="20" t="s">
        <v>776</v>
      </c>
      <c r="C397" s="729">
        <v>0</v>
      </c>
      <c r="D397" s="1072">
        <v>0</v>
      </c>
      <c r="E397" s="1069" t="e">
        <v>#DIV/0!</v>
      </c>
    </row>
    <row r="398" spans="1:5" ht="15">
      <c r="A398" s="18" t="s">
        <v>777</v>
      </c>
      <c r="B398" s="20" t="s">
        <v>778</v>
      </c>
      <c r="C398" s="729">
        <v>0</v>
      </c>
      <c r="D398" s="1072">
        <v>0</v>
      </c>
      <c r="E398" s="1069" t="e">
        <v>#DIV/0!</v>
      </c>
    </row>
    <row r="399" spans="1:5" ht="15">
      <c r="A399" s="18" t="s">
        <v>779</v>
      </c>
      <c r="B399" s="20" t="s">
        <v>780</v>
      </c>
      <c r="C399" s="729">
        <v>0</v>
      </c>
      <c r="D399" s="1072">
        <v>0</v>
      </c>
      <c r="E399" s="1069" t="e">
        <v>#DIV/0!</v>
      </c>
    </row>
    <row r="400" spans="1:5" ht="15">
      <c r="A400" s="18" t="s">
        <v>781</v>
      </c>
      <c r="B400" s="20" t="s">
        <v>782</v>
      </c>
      <c r="C400" s="729">
        <v>1</v>
      </c>
      <c r="D400" s="1072">
        <v>1.3333333333333333</v>
      </c>
      <c r="E400" s="1069">
        <v>75</v>
      </c>
    </row>
    <row r="401" spans="1:5" ht="15">
      <c r="A401" s="18" t="s">
        <v>783</v>
      </c>
      <c r="B401" s="20" t="s">
        <v>784</v>
      </c>
      <c r="C401" s="729">
        <v>0</v>
      </c>
      <c r="D401" s="1072">
        <v>0</v>
      </c>
      <c r="E401" s="1069" t="e">
        <v>#DIV/0!</v>
      </c>
    </row>
    <row r="402" spans="1:5" ht="15">
      <c r="A402" s="18" t="s">
        <v>785</v>
      </c>
      <c r="B402" s="20" t="s">
        <v>786</v>
      </c>
      <c r="C402" s="729">
        <v>1</v>
      </c>
      <c r="D402" s="1072">
        <v>0</v>
      </c>
      <c r="E402" s="1069" t="e">
        <v>#DIV/0!</v>
      </c>
    </row>
    <row r="403" spans="1:5" ht="15">
      <c r="A403" s="18" t="s">
        <v>787</v>
      </c>
      <c r="B403" s="20" t="s">
        <v>788</v>
      </c>
      <c r="C403" s="729">
        <v>0</v>
      </c>
      <c r="D403" s="1072">
        <v>0</v>
      </c>
      <c r="E403" s="1069" t="e">
        <v>#DIV/0!</v>
      </c>
    </row>
    <row r="404" spans="1:5" ht="15">
      <c r="A404" s="18" t="s">
        <v>789</v>
      </c>
      <c r="B404" s="20" t="s">
        <v>790</v>
      </c>
      <c r="C404" s="729">
        <v>0</v>
      </c>
      <c r="D404" s="1072">
        <v>0</v>
      </c>
      <c r="E404" s="1069" t="e">
        <v>#DIV/0!</v>
      </c>
    </row>
    <row r="405" spans="1:5" ht="15">
      <c r="A405" s="18" t="s">
        <v>791</v>
      </c>
      <c r="B405" s="20" t="s">
        <v>792</v>
      </c>
      <c r="C405" s="729">
        <v>4</v>
      </c>
      <c r="D405" s="1072">
        <v>10.666666666666666</v>
      </c>
      <c r="E405" s="1069">
        <v>37.5</v>
      </c>
    </row>
    <row r="406" spans="1:5" ht="15">
      <c r="A406" s="18" t="s">
        <v>793</v>
      </c>
      <c r="B406" s="20" t="s">
        <v>794</v>
      </c>
      <c r="C406" s="729">
        <v>21</v>
      </c>
      <c r="D406" s="1072">
        <v>8</v>
      </c>
      <c r="E406" s="1069">
        <v>262.5</v>
      </c>
    </row>
    <row r="407" spans="1:5" ht="15">
      <c r="A407" s="18" t="s">
        <v>795</v>
      </c>
      <c r="B407" s="20" t="s">
        <v>796</v>
      </c>
      <c r="C407" s="729">
        <v>11</v>
      </c>
      <c r="D407" s="1072">
        <v>36</v>
      </c>
      <c r="E407" s="1069">
        <v>30.555555555555557</v>
      </c>
    </row>
    <row r="408" spans="1:5" ht="15">
      <c r="A408" s="18" t="s">
        <v>797</v>
      </c>
      <c r="B408" s="20" t="s">
        <v>798</v>
      </c>
      <c r="C408" s="729">
        <v>0</v>
      </c>
      <c r="D408" s="1072">
        <v>1.3333333333333333</v>
      </c>
      <c r="E408" s="1069">
        <v>0</v>
      </c>
    </row>
    <row r="409" spans="1:5" ht="15">
      <c r="A409" s="18" t="s">
        <v>799</v>
      </c>
      <c r="B409" s="20" t="s">
        <v>800</v>
      </c>
      <c r="C409" s="729">
        <v>7</v>
      </c>
      <c r="D409" s="1072">
        <v>0</v>
      </c>
      <c r="E409" s="1069" t="e">
        <v>#DIV/0!</v>
      </c>
    </row>
    <row r="410" spans="1:5" ht="15">
      <c r="A410" s="18" t="s">
        <v>801</v>
      </c>
      <c r="B410" s="19" t="s">
        <v>802</v>
      </c>
      <c r="C410" s="729">
        <v>0</v>
      </c>
      <c r="D410" s="1072">
        <v>0</v>
      </c>
      <c r="E410" s="1069" t="e">
        <v>#DIV/0!</v>
      </c>
    </row>
    <row r="411" spans="1:5" ht="15">
      <c r="A411" s="18" t="s">
        <v>803</v>
      </c>
      <c r="B411" s="19" t="s">
        <v>804</v>
      </c>
      <c r="C411" s="729">
        <v>1</v>
      </c>
      <c r="D411" s="1072">
        <v>1.3333333333333333</v>
      </c>
      <c r="E411" s="1069">
        <v>75</v>
      </c>
    </row>
    <row r="412" spans="1:5" ht="15">
      <c r="A412" s="18" t="s">
        <v>805</v>
      </c>
      <c r="B412" s="19" t="s">
        <v>806</v>
      </c>
      <c r="C412" s="729">
        <v>0</v>
      </c>
      <c r="D412" s="1072">
        <v>1.3333333333333333</v>
      </c>
      <c r="E412" s="1069">
        <v>0</v>
      </c>
    </row>
    <row r="413" spans="1:5" ht="15">
      <c r="A413" s="18" t="s">
        <v>807</v>
      </c>
      <c r="B413" s="19" t="s">
        <v>808</v>
      </c>
      <c r="C413" s="729">
        <v>2</v>
      </c>
      <c r="D413" s="1072">
        <v>0</v>
      </c>
      <c r="E413" s="1069" t="e">
        <v>#DIV/0!</v>
      </c>
    </row>
    <row r="414" spans="1:5" ht="15">
      <c r="A414" s="18" t="s">
        <v>809</v>
      </c>
      <c r="B414" s="19" t="s">
        <v>810</v>
      </c>
      <c r="C414" s="729">
        <v>0</v>
      </c>
      <c r="D414" s="1072">
        <v>0</v>
      </c>
      <c r="E414" s="1069" t="e">
        <v>#DIV/0!</v>
      </c>
    </row>
    <row r="415" spans="1:5" ht="15">
      <c r="A415" s="18" t="s">
        <v>811</v>
      </c>
      <c r="B415" s="19" t="s">
        <v>812</v>
      </c>
      <c r="C415" s="729">
        <v>0</v>
      </c>
      <c r="D415" s="1072">
        <v>0</v>
      </c>
      <c r="E415" s="1069" t="e">
        <v>#DIV/0!</v>
      </c>
    </row>
    <row r="416" spans="1:5" ht="15">
      <c r="A416" s="18" t="s">
        <v>813</v>
      </c>
      <c r="B416" s="23" t="s">
        <v>814</v>
      </c>
      <c r="C416" s="729">
        <v>0</v>
      </c>
      <c r="D416" s="1072">
        <v>0</v>
      </c>
      <c r="E416" s="1069" t="e">
        <v>#DIV/0!</v>
      </c>
    </row>
    <row r="417" spans="1:5" ht="15">
      <c r="A417" s="18" t="s">
        <v>815</v>
      </c>
      <c r="B417" s="19" t="s">
        <v>816</v>
      </c>
      <c r="C417" s="729">
        <v>0</v>
      </c>
      <c r="D417" s="1072">
        <v>0</v>
      </c>
      <c r="E417" s="1069" t="e">
        <v>#DIV/0!</v>
      </c>
    </row>
    <row r="418" spans="1:5" ht="15">
      <c r="A418" s="18" t="s">
        <v>817</v>
      </c>
      <c r="B418" s="19" t="s">
        <v>818</v>
      </c>
      <c r="C418" s="729">
        <v>0</v>
      </c>
      <c r="D418" s="1072">
        <v>0</v>
      </c>
      <c r="E418" s="1069" t="e">
        <v>#DIV/0!</v>
      </c>
    </row>
    <row r="419" spans="1:5" ht="15">
      <c r="A419" s="18" t="s">
        <v>819</v>
      </c>
      <c r="B419" s="19" t="s">
        <v>820</v>
      </c>
      <c r="C419" s="729">
        <v>0</v>
      </c>
      <c r="D419" s="1072">
        <v>1.3333333333333333</v>
      </c>
      <c r="E419" s="1069">
        <v>0</v>
      </c>
    </row>
    <row r="420" spans="1:5" ht="15">
      <c r="A420" s="18" t="s">
        <v>821</v>
      </c>
      <c r="B420" s="19" t="s">
        <v>822</v>
      </c>
      <c r="C420" s="729">
        <v>4</v>
      </c>
      <c r="D420" s="1072">
        <v>6</v>
      </c>
      <c r="E420" s="1069">
        <v>66.666666666666657</v>
      </c>
    </row>
    <row r="421" spans="1:5" ht="15">
      <c r="A421" s="18" t="s">
        <v>823</v>
      </c>
      <c r="B421" s="19" t="s">
        <v>824</v>
      </c>
      <c r="C421" s="729">
        <v>0</v>
      </c>
      <c r="D421" s="1072">
        <v>0</v>
      </c>
      <c r="E421" s="1069" t="e">
        <v>#DIV/0!</v>
      </c>
    </row>
    <row r="422" spans="1:5" ht="15">
      <c r="A422" s="18" t="s">
        <v>825</v>
      </c>
      <c r="B422" s="19" t="s">
        <v>826</v>
      </c>
      <c r="C422" s="729">
        <v>0</v>
      </c>
      <c r="D422" s="1072">
        <v>0</v>
      </c>
      <c r="E422" s="1069" t="e">
        <v>#DIV/0!</v>
      </c>
    </row>
    <row r="423" spans="1:5" ht="15">
      <c r="A423" s="18" t="s">
        <v>827</v>
      </c>
      <c r="B423" s="19" t="s">
        <v>828</v>
      </c>
      <c r="C423" s="729">
        <v>1</v>
      </c>
      <c r="D423" s="1072">
        <v>0</v>
      </c>
      <c r="E423" s="1069" t="e">
        <v>#DIV/0!</v>
      </c>
    </row>
    <row r="424" spans="1:5" ht="15">
      <c r="A424" s="18" t="s">
        <v>829</v>
      </c>
      <c r="B424" s="19" t="s">
        <v>830</v>
      </c>
      <c r="C424" s="729">
        <v>0</v>
      </c>
      <c r="D424" s="1072">
        <v>0</v>
      </c>
      <c r="E424" s="1069" t="e">
        <v>#DIV/0!</v>
      </c>
    </row>
    <row r="425" spans="1:5" ht="15">
      <c r="A425" s="18" t="s">
        <v>831</v>
      </c>
      <c r="B425" s="19" t="s">
        <v>832</v>
      </c>
      <c r="C425" s="729">
        <v>0</v>
      </c>
      <c r="D425" s="1072">
        <v>0</v>
      </c>
      <c r="E425" s="1069" t="e">
        <v>#DIV/0!</v>
      </c>
    </row>
    <row r="426" spans="1:5" ht="15">
      <c r="A426" s="18" t="s">
        <v>833</v>
      </c>
      <c r="B426" s="19" t="s">
        <v>834</v>
      </c>
      <c r="C426" s="729">
        <v>0</v>
      </c>
      <c r="D426" s="1072">
        <v>0</v>
      </c>
      <c r="E426" s="1069" t="e">
        <v>#DIV/0!</v>
      </c>
    </row>
    <row r="427" spans="1:5" ht="18">
      <c r="A427" s="763">
        <v>9</v>
      </c>
      <c r="B427" s="766" t="s">
        <v>835</v>
      </c>
      <c r="C427" s="1070">
        <v>308</v>
      </c>
      <c r="D427" s="1073"/>
      <c r="E427" s="1069" t="e">
        <v>#DIV/0!</v>
      </c>
    </row>
    <row r="428" spans="1:5" ht="15">
      <c r="A428" s="18" t="s">
        <v>836</v>
      </c>
      <c r="B428" s="23" t="s">
        <v>837</v>
      </c>
      <c r="C428" s="729">
        <v>0</v>
      </c>
      <c r="D428" s="1072">
        <v>0</v>
      </c>
      <c r="E428" s="1069" t="e">
        <v>#DIV/0!</v>
      </c>
    </row>
    <row r="429" spans="1:5" ht="15">
      <c r="A429" s="18" t="s">
        <v>838</v>
      </c>
      <c r="B429" s="23" t="s">
        <v>839</v>
      </c>
      <c r="C429" s="729">
        <v>0</v>
      </c>
      <c r="D429" s="1072">
        <v>0</v>
      </c>
      <c r="E429" s="1069" t="e">
        <v>#DIV/0!</v>
      </c>
    </row>
    <row r="430" spans="1:5" ht="15">
      <c r="A430" s="18" t="s">
        <v>840</v>
      </c>
      <c r="B430" s="23" t="s">
        <v>841</v>
      </c>
      <c r="C430" s="729">
        <v>6</v>
      </c>
      <c r="D430" s="1072">
        <v>22.666666666666664</v>
      </c>
      <c r="E430" s="1069">
        <v>26.47058823529412</v>
      </c>
    </row>
    <row r="431" spans="1:5" ht="15">
      <c r="A431" s="18" t="s">
        <v>842</v>
      </c>
      <c r="B431" s="19" t="s">
        <v>843</v>
      </c>
      <c r="C431" s="729">
        <v>16</v>
      </c>
      <c r="D431" s="1072">
        <v>35</v>
      </c>
      <c r="E431" s="1069">
        <v>45.714285714285715</v>
      </c>
    </row>
    <row r="432" spans="1:5" ht="15">
      <c r="A432" s="18" t="s">
        <v>844</v>
      </c>
      <c r="B432" s="19" t="s">
        <v>845</v>
      </c>
      <c r="C432" s="729">
        <v>2</v>
      </c>
      <c r="D432" s="1072">
        <v>4</v>
      </c>
      <c r="E432" s="1069">
        <v>50</v>
      </c>
    </row>
    <row r="433" spans="1:5" ht="15">
      <c r="A433" s="18" t="s">
        <v>846</v>
      </c>
      <c r="B433" s="19" t="s">
        <v>847</v>
      </c>
      <c r="C433" s="729">
        <v>3</v>
      </c>
      <c r="D433" s="1072">
        <v>8</v>
      </c>
      <c r="E433" s="1069">
        <v>37.5</v>
      </c>
    </row>
    <row r="434" spans="1:5" ht="15">
      <c r="A434" s="18" t="s">
        <v>848</v>
      </c>
      <c r="B434" s="19" t="s">
        <v>849</v>
      </c>
      <c r="C434" s="729">
        <v>24</v>
      </c>
      <c r="D434" s="1072">
        <v>40</v>
      </c>
      <c r="E434" s="1069">
        <v>60</v>
      </c>
    </row>
    <row r="435" spans="1:5" ht="15">
      <c r="A435" s="18" t="s">
        <v>850</v>
      </c>
      <c r="B435" s="19" t="s">
        <v>851</v>
      </c>
      <c r="C435" s="729">
        <v>4</v>
      </c>
      <c r="D435" s="1072">
        <v>17.333333333333332</v>
      </c>
      <c r="E435" s="1069">
        <v>23.076923076923077</v>
      </c>
    </row>
    <row r="436" spans="1:5" ht="15">
      <c r="A436" s="18" t="s">
        <v>852</v>
      </c>
      <c r="B436" s="19" t="s">
        <v>853</v>
      </c>
      <c r="C436" s="729">
        <v>94</v>
      </c>
      <c r="D436" s="1072">
        <v>123</v>
      </c>
      <c r="E436" s="1069">
        <v>76.422764227642276</v>
      </c>
    </row>
    <row r="437" spans="1:5" ht="15">
      <c r="A437" s="18" t="s">
        <v>854</v>
      </c>
      <c r="B437" s="19" t="s">
        <v>855</v>
      </c>
      <c r="C437" s="729">
        <v>0</v>
      </c>
      <c r="D437" s="1072">
        <v>1.3333333333333333</v>
      </c>
      <c r="E437" s="1069">
        <v>0</v>
      </c>
    </row>
    <row r="438" spans="1:5" ht="25.5">
      <c r="A438" s="18" t="s">
        <v>856</v>
      </c>
      <c r="B438" s="19" t="s">
        <v>857</v>
      </c>
      <c r="C438" s="729">
        <v>0</v>
      </c>
      <c r="D438" s="1072">
        <v>0</v>
      </c>
      <c r="E438" s="1069" t="e">
        <v>#DIV/0!</v>
      </c>
    </row>
    <row r="439" spans="1:5" ht="15">
      <c r="A439" s="18" t="s">
        <v>858</v>
      </c>
      <c r="B439" s="19" t="s">
        <v>859</v>
      </c>
      <c r="C439" s="729">
        <v>1</v>
      </c>
      <c r="D439" s="1072">
        <v>1.3333333333333333</v>
      </c>
      <c r="E439" s="1069">
        <v>75</v>
      </c>
    </row>
    <row r="440" spans="1:5" ht="25.5">
      <c r="A440" s="18" t="s">
        <v>860</v>
      </c>
      <c r="B440" s="19" t="s">
        <v>861</v>
      </c>
      <c r="C440" s="729">
        <v>0</v>
      </c>
      <c r="D440" s="1072">
        <v>1.3333333333333333</v>
      </c>
      <c r="E440" s="1069">
        <v>0</v>
      </c>
    </row>
    <row r="441" spans="1:5" ht="25.5">
      <c r="A441" s="18" t="s">
        <v>862</v>
      </c>
      <c r="B441" s="19" t="s">
        <v>863</v>
      </c>
      <c r="C441" s="729">
        <v>0</v>
      </c>
      <c r="D441" s="1072">
        <v>0</v>
      </c>
      <c r="E441" s="1069" t="e">
        <v>#DIV/0!</v>
      </c>
    </row>
    <row r="442" spans="1:5" ht="15">
      <c r="A442" s="18" t="s">
        <v>864</v>
      </c>
      <c r="B442" s="19" t="s">
        <v>865</v>
      </c>
      <c r="C442" s="729">
        <v>0</v>
      </c>
      <c r="D442" s="1072">
        <v>0</v>
      </c>
      <c r="E442" s="1069" t="e">
        <v>#DIV/0!</v>
      </c>
    </row>
    <row r="443" spans="1:5" ht="15">
      <c r="A443" s="18" t="s">
        <v>866</v>
      </c>
      <c r="B443" s="19" t="s">
        <v>867</v>
      </c>
      <c r="C443" s="729">
        <v>0</v>
      </c>
      <c r="D443" s="1072">
        <v>1.3333333333333333</v>
      </c>
      <c r="E443" s="1069">
        <v>0</v>
      </c>
    </row>
    <row r="444" spans="1:5" ht="15">
      <c r="A444" s="18" t="s">
        <v>868</v>
      </c>
      <c r="B444" s="19" t="s">
        <v>869</v>
      </c>
      <c r="C444" s="729">
        <v>16</v>
      </c>
      <c r="D444" s="1072">
        <v>2.6666666666666665</v>
      </c>
      <c r="E444" s="1069">
        <v>600</v>
      </c>
    </row>
    <row r="445" spans="1:5" ht="15">
      <c r="A445" s="18" t="s">
        <v>870</v>
      </c>
      <c r="B445" s="19" t="s">
        <v>871</v>
      </c>
      <c r="C445" s="729">
        <v>28</v>
      </c>
      <c r="D445" s="1072">
        <v>6.666666666666667</v>
      </c>
      <c r="E445" s="1069">
        <v>420</v>
      </c>
    </row>
    <row r="446" spans="1:5" ht="15">
      <c r="A446" s="18" t="s">
        <v>872</v>
      </c>
      <c r="B446" s="19" t="s">
        <v>873</v>
      </c>
      <c r="C446" s="729">
        <v>1</v>
      </c>
      <c r="D446" s="1072">
        <v>8</v>
      </c>
      <c r="E446" s="1069">
        <v>12.5</v>
      </c>
    </row>
    <row r="447" spans="1:5" ht="15">
      <c r="A447" s="18" t="s">
        <v>874</v>
      </c>
      <c r="B447" s="19" t="s">
        <v>875</v>
      </c>
      <c r="C447" s="729">
        <v>2</v>
      </c>
      <c r="D447" s="1072">
        <v>9.3333333333333339</v>
      </c>
      <c r="E447" s="1069">
        <v>21.428571428571427</v>
      </c>
    </row>
    <row r="448" spans="1:5" ht="15">
      <c r="A448" s="18" t="s">
        <v>876</v>
      </c>
      <c r="B448" s="23" t="s">
        <v>877</v>
      </c>
      <c r="C448" s="729">
        <v>0</v>
      </c>
      <c r="D448" s="1072">
        <v>0</v>
      </c>
      <c r="E448" s="1069" t="e">
        <v>#DIV/0!</v>
      </c>
    </row>
    <row r="449" spans="1:5" ht="15">
      <c r="A449" s="18" t="s">
        <v>878</v>
      </c>
      <c r="B449" s="23" t="s">
        <v>879</v>
      </c>
      <c r="C449" s="729">
        <v>9</v>
      </c>
      <c r="D449" s="1072">
        <v>2.6666666666666665</v>
      </c>
      <c r="E449" s="1069">
        <v>337.5</v>
      </c>
    </row>
    <row r="450" spans="1:5" ht="15">
      <c r="A450" s="18" t="s">
        <v>880</v>
      </c>
      <c r="B450" s="19" t="s">
        <v>881</v>
      </c>
      <c r="C450" s="729">
        <v>1</v>
      </c>
      <c r="D450" s="1072">
        <v>2.6666666666666665</v>
      </c>
      <c r="E450" s="1069">
        <v>37.5</v>
      </c>
    </row>
    <row r="451" spans="1:5" ht="15">
      <c r="A451" s="18" t="s">
        <v>882</v>
      </c>
      <c r="B451" s="19" t="s">
        <v>883</v>
      </c>
      <c r="C451" s="729">
        <v>39</v>
      </c>
      <c r="D451" s="1072">
        <v>16</v>
      </c>
      <c r="E451" s="1069">
        <v>243.75</v>
      </c>
    </row>
    <row r="452" spans="1:5" ht="15">
      <c r="A452" s="18" t="s">
        <v>884</v>
      </c>
      <c r="B452" s="19" t="s">
        <v>885</v>
      </c>
      <c r="C452" s="729">
        <v>1</v>
      </c>
      <c r="D452" s="1072">
        <v>0</v>
      </c>
      <c r="E452" s="1069" t="e">
        <v>#DIV/0!</v>
      </c>
    </row>
    <row r="453" spans="1:5" ht="15">
      <c r="A453" s="18" t="s">
        <v>886</v>
      </c>
      <c r="B453" s="19" t="s">
        <v>887</v>
      </c>
      <c r="C453" s="729">
        <v>0</v>
      </c>
      <c r="D453" s="1072">
        <v>1.3333333333333333</v>
      </c>
      <c r="E453" s="1069">
        <v>0</v>
      </c>
    </row>
    <row r="454" spans="1:5" ht="15">
      <c r="A454" s="18" t="s">
        <v>888</v>
      </c>
      <c r="B454" s="19" t="s">
        <v>889</v>
      </c>
      <c r="C454" s="729">
        <v>7</v>
      </c>
      <c r="D454" s="1072">
        <v>9</v>
      </c>
      <c r="E454" s="1069">
        <v>77.777777777777786</v>
      </c>
    </row>
    <row r="455" spans="1:5" ht="15">
      <c r="A455" s="18" t="s">
        <v>890</v>
      </c>
      <c r="B455" s="19" t="s">
        <v>891</v>
      </c>
      <c r="C455" s="729">
        <v>44</v>
      </c>
      <c r="D455" s="1072">
        <v>28</v>
      </c>
      <c r="E455" s="1069">
        <v>157.14285714285714</v>
      </c>
    </row>
    <row r="456" spans="1:5" ht="15">
      <c r="A456" s="18" t="s">
        <v>892</v>
      </c>
      <c r="B456" s="19" t="s">
        <v>893</v>
      </c>
      <c r="C456" s="729">
        <v>0</v>
      </c>
      <c r="D456" s="1072">
        <v>0</v>
      </c>
      <c r="E456" s="1069" t="e">
        <v>#DIV/0!</v>
      </c>
    </row>
    <row r="457" spans="1:5" ht="15">
      <c r="A457" s="18" t="s">
        <v>894</v>
      </c>
      <c r="B457" s="19" t="s">
        <v>895</v>
      </c>
      <c r="C457" s="729">
        <v>2</v>
      </c>
      <c r="D457" s="1072">
        <v>0</v>
      </c>
      <c r="E457" s="1069" t="e">
        <v>#DIV/0!</v>
      </c>
    </row>
    <row r="458" spans="1:5" ht="15">
      <c r="A458" s="18" t="s">
        <v>896</v>
      </c>
      <c r="B458" s="19" t="s">
        <v>897</v>
      </c>
      <c r="C458" s="729">
        <v>5</v>
      </c>
      <c r="D458" s="1072">
        <v>4</v>
      </c>
      <c r="E458" s="1069">
        <v>125</v>
      </c>
    </row>
    <row r="459" spans="1:5" ht="15">
      <c r="A459" s="18" t="s">
        <v>898</v>
      </c>
      <c r="B459" s="19" t="s">
        <v>899</v>
      </c>
      <c r="C459" s="729">
        <v>1</v>
      </c>
      <c r="D459" s="1072">
        <v>0</v>
      </c>
      <c r="E459" s="1069" t="e">
        <v>#DIV/0!</v>
      </c>
    </row>
    <row r="460" spans="1:5" ht="15">
      <c r="A460" s="18" t="s">
        <v>900</v>
      </c>
      <c r="B460" s="19" t="s">
        <v>901</v>
      </c>
      <c r="C460" s="729">
        <v>0</v>
      </c>
      <c r="D460" s="1072">
        <v>4</v>
      </c>
      <c r="E460" s="1069">
        <v>0</v>
      </c>
    </row>
    <row r="461" spans="1:5" ht="15">
      <c r="A461" s="18" t="s">
        <v>902</v>
      </c>
      <c r="B461" s="19" t="s">
        <v>903</v>
      </c>
      <c r="C461" s="729">
        <v>2</v>
      </c>
      <c r="D461" s="1072">
        <v>4</v>
      </c>
      <c r="E461" s="1069">
        <v>50</v>
      </c>
    </row>
    <row r="462" spans="1:5" ht="36">
      <c r="A462" s="763">
        <v>10</v>
      </c>
      <c r="B462" s="766" t="s">
        <v>904</v>
      </c>
      <c r="C462" s="1070">
        <v>129</v>
      </c>
      <c r="D462" s="1073"/>
      <c r="E462" s="1069" t="e">
        <v>#DIV/0!</v>
      </c>
    </row>
    <row r="463" spans="1:5" ht="15">
      <c r="A463" s="18" t="s">
        <v>905</v>
      </c>
      <c r="B463" s="19" t="s">
        <v>906</v>
      </c>
      <c r="C463" s="729">
        <v>0</v>
      </c>
      <c r="D463" s="1072">
        <v>0</v>
      </c>
      <c r="E463" s="1069" t="e">
        <v>#DIV/0!</v>
      </c>
    </row>
    <row r="464" spans="1:5" ht="15">
      <c r="A464" s="18" t="s">
        <v>907</v>
      </c>
      <c r="B464" s="19" t="s">
        <v>908</v>
      </c>
      <c r="C464" s="729">
        <v>0</v>
      </c>
      <c r="D464" s="1072">
        <v>0</v>
      </c>
      <c r="E464" s="1069" t="e">
        <v>#DIV/0!</v>
      </c>
    </row>
    <row r="465" spans="1:5" ht="15">
      <c r="A465" s="18" t="s">
        <v>909</v>
      </c>
      <c r="B465" s="23" t="s">
        <v>910</v>
      </c>
      <c r="C465" s="729">
        <v>0</v>
      </c>
      <c r="D465" s="1072">
        <v>0</v>
      </c>
      <c r="E465" s="1069" t="e">
        <v>#DIV/0!</v>
      </c>
    </row>
    <row r="466" spans="1:5" ht="15">
      <c r="A466" s="18" t="s">
        <v>911</v>
      </c>
      <c r="B466" s="23" t="s">
        <v>912</v>
      </c>
      <c r="C466" s="729">
        <v>0</v>
      </c>
      <c r="D466" s="1072">
        <v>0</v>
      </c>
      <c r="E466" s="1069" t="e">
        <v>#DIV/0!</v>
      </c>
    </row>
    <row r="467" spans="1:5" ht="15">
      <c r="A467" s="18" t="s">
        <v>913</v>
      </c>
      <c r="B467" s="19" t="s">
        <v>914</v>
      </c>
      <c r="C467" s="729">
        <v>4</v>
      </c>
      <c r="D467" s="1072">
        <v>33.333333333333329</v>
      </c>
      <c r="E467" s="1069">
        <v>12.000000000000002</v>
      </c>
    </row>
    <row r="468" spans="1:5" ht="15">
      <c r="A468" s="18" t="s">
        <v>915</v>
      </c>
      <c r="B468" s="23" t="s">
        <v>916</v>
      </c>
      <c r="C468" s="729">
        <v>0</v>
      </c>
      <c r="D468" s="1072">
        <v>0</v>
      </c>
      <c r="E468" s="1069" t="e">
        <v>#DIV/0!</v>
      </c>
    </row>
    <row r="469" spans="1:5" ht="15">
      <c r="A469" s="18" t="s">
        <v>917</v>
      </c>
      <c r="B469" s="23" t="s">
        <v>918</v>
      </c>
      <c r="C469" s="729">
        <v>0</v>
      </c>
      <c r="D469" s="1072">
        <v>0</v>
      </c>
      <c r="E469" s="1069" t="e">
        <v>#DIV/0!</v>
      </c>
    </row>
    <row r="470" spans="1:5" ht="15">
      <c r="A470" s="18" t="s">
        <v>919</v>
      </c>
      <c r="B470" s="23" t="s">
        <v>920</v>
      </c>
      <c r="C470" s="729">
        <v>0</v>
      </c>
      <c r="D470" s="1072">
        <v>2.6666666666666665</v>
      </c>
      <c r="E470" s="1069">
        <v>0</v>
      </c>
    </row>
    <row r="471" spans="1:5" ht="15">
      <c r="A471" s="18" t="s">
        <v>921</v>
      </c>
      <c r="B471" s="23" t="s">
        <v>922</v>
      </c>
      <c r="C471" s="729">
        <v>5</v>
      </c>
      <c r="D471" s="1072">
        <v>18</v>
      </c>
      <c r="E471" s="1069">
        <v>27.777777777777779</v>
      </c>
    </row>
    <row r="472" spans="1:5" ht="15">
      <c r="A472" s="18" t="s">
        <v>923</v>
      </c>
      <c r="B472" s="23" t="s">
        <v>924</v>
      </c>
      <c r="C472" s="729">
        <v>1</v>
      </c>
      <c r="D472" s="1072">
        <v>18</v>
      </c>
      <c r="E472" s="1069">
        <v>5.5555555555555554</v>
      </c>
    </row>
    <row r="473" spans="1:5" ht="15">
      <c r="A473" s="18" t="s">
        <v>925</v>
      </c>
      <c r="B473" s="23" t="s">
        <v>926</v>
      </c>
      <c r="C473" s="729">
        <v>39</v>
      </c>
      <c r="D473" s="1072">
        <v>170</v>
      </c>
      <c r="E473" s="1069">
        <v>22.941176470588236</v>
      </c>
    </row>
    <row r="474" spans="1:5" ht="15">
      <c r="A474" s="18" t="s">
        <v>927</v>
      </c>
      <c r="B474" s="19" t="s">
        <v>928</v>
      </c>
      <c r="C474" s="729">
        <v>0</v>
      </c>
      <c r="D474" s="1072">
        <v>0</v>
      </c>
      <c r="E474" s="1069" t="e">
        <v>#DIV/0!</v>
      </c>
    </row>
    <row r="475" spans="1:5" ht="15">
      <c r="A475" s="18" t="s">
        <v>929</v>
      </c>
      <c r="B475" s="19" t="s">
        <v>930</v>
      </c>
      <c r="C475" s="729">
        <v>0</v>
      </c>
      <c r="D475" s="1072">
        <v>1.3333333333333333</v>
      </c>
      <c r="E475" s="1069">
        <v>0</v>
      </c>
    </row>
    <row r="476" spans="1:5" ht="15">
      <c r="A476" s="18" t="s">
        <v>931</v>
      </c>
      <c r="B476" s="23" t="s">
        <v>932</v>
      </c>
      <c r="C476" s="729">
        <v>1</v>
      </c>
      <c r="D476" s="1072">
        <v>1</v>
      </c>
      <c r="E476" s="1069">
        <v>100</v>
      </c>
    </row>
    <row r="477" spans="1:5" ht="25.5">
      <c r="A477" s="18" t="s">
        <v>933</v>
      </c>
      <c r="B477" s="23" t="s">
        <v>934</v>
      </c>
      <c r="C477" s="729">
        <v>1</v>
      </c>
      <c r="D477" s="1072">
        <v>1</v>
      </c>
      <c r="E477" s="1069">
        <v>100</v>
      </c>
    </row>
    <row r="478" spans="1:5" ht="15">
      <c r="A478" s="18" t="s">
        <v>935</v>
      </c>
      <c r="B478" s="23" t="s">
        <v>936</v>
      </c>
      <c r="C478" s="729">
        <v>0</v>
      </c>
      <c r="D478" s="1072">
        <v>0</v>
      </c>
      <c r="E478" s="1069" t="e">
        <v>#DIV/0!</v>
      </c>
    </row>
    <row r="479" spans="1:5" ht="15">
      <c r="A479" s="18" t="s">
        <v>937</v>
      </c>
      <c r="B479" s="23" t="s">
        <v>938</v>
      </c>
      <c r="C479" s="729">
        <v>0</v>
      </c>
      <c r="D479" s="1072">
        <v>1.3333333333333333</v>
      </c>
      <c r="E479" s="1069">
        <v>0</v>
      </c>
    </row>
    <row r="480" spans="1:5" ht="15">
      <c r="A480" s="18" t="s">
        <v>939</v>
      </c>
      <c r="B480" s="23" t="s">
        <v>940</v>
      </c>
      <c r="C480" s="729">
        <v>1</v>
      </c>
      <c r="D480" s="1072">
        <v>8</v>
      </c>
      <c r="E480" s="1069">
        <v>12.5</v>
      </c>
    </row>
    <row r="481" spans="1:5" ht="15">
      <c r="A481" s="18" t="s">
        <v>941</v>
      </c>
      <c r="B481" s="23" t="s">
        <v>942</v>
      </c>
      <c r="C481" s="729">
        <v>0</v>
      </c>
      <c r="D481" s="1072">
        <v>0</v>
      </c>
      <c r="E481" s="1069" t="e">
        <v>#DIV/0!</v>
      </c>
    </row>
    <row r="482" spans="1:5" ht="15">
      <c r="A482" s="18" t="s">
        <v>943</v>
      </c>
      <c r="B482" s="19" t="s">
        <v>944</v>
      </c>
      <c r="C482" s="729">
        <v>6</v>
      </c>
      <c r="D482" s="1072">
        <v>37</v>
      </c>
      <c r="E482" s="1069">
        <v>16.216216216216218</v>
      </c>
    </row>
    <row r="483" spans="1:5" ht="15">
      <c r="A483" s="18" t="s">
        <v>945</v>
      </c>
      <c r="B483" s="19" t="s">
        <v>946</v>
      </c>
      <c r="C483" s="729">
        <v>23</v>
      </c>
      <c r="D483" s="1072">
        <v>67</v>
      </c>
      <c r="E483" s="1069">
        <v>34.328358208955223</v>
      </c>
    </row>
    <row r="484" spans="1:5" ht="15">
      <c r="A484" s="18" t="s">
        <v>947</v>
      </c>
      <c r="B484" s="19" t="s">
        <v>948</v>
      </c>
      <c r="C484" s="729">
        <v>0</v>
      </c>
      <c r="D484" s="1072">
        <v>2.6666666666666665</v>
      </c>
      <c r="E484" s="1069">
        <v>0</v>
      </c>
    </row>
    <row r="485" spans="1:5" ht="15">
      <c r="A485" s="18" t="s">
        <v>949</v>
      </c>
      <c r="B485" s="19" t="s">
        <v>950</v>
      </c>
      <c r="C485" s="729">
        <v>10</v>
      </c>
      <c r="D485" s="1072">
        <v>12</v>
      </c>
      <c r="E485" s="1069">
        <v>83.333333333333343</v>
      </c>
    </row>
    <row r="486" spans="1:5" ht="15">
      <c r="A486" s="18" t="s">
        <v>951</v>
      </c>
      <c r="B486" s="19" t="s">
        <v>952</v>
      </c>
      <c r="C486" s="729">
        <v>5</v>
      </c>
      <c r="D486" s="1072">
        <v>44</v>
      </c>
      <c r="E486" s="1069">
        <v>11.363636363636363</v>
      </c>
    </row>
    <row r="487" spans="1:5" ht="15">
      <c r="A487" s="18" t="s">
        <v>953</v>
      </c>
      <c r="B487" s="23" t="s">
        <v>954</v>
      </c>
      <c r="C487" s="729">
        <v>0</v>
      </c>
      <c r="D487" s="1072">
        <v>0</v>
      </c>
      <c r="E487" s="1069" t="e">
        <v>#DIV/0!</v>
      </c>
    </row>
    <row r="488" spans="1:5" ht="15">
      <c r="A488" s="18" t="s">
        <v>955</v>
      </c>
      <c r="B488" s="23" t="s">
        <v>956</v>
      </c>
      <c r="C488" s="729">
        <v>11</v>
      </c>
      <c r="D488" s="1072">
        <v>2</v>
      </c>
      <c r="E488" s="1069">
        <v>550</v>
      </c>
    </row>
    <row r="489" spans="1:5" ht="15">
      <c r="A489" s="18" t="s">
        <v>957</v>
      </c>
      <c r="B489" s="19" t="s">
        <v>958</v>
      </c>
      <c r="C489" s="729">
        <v>5</v>
      </c>
      <c r="D489" s="1072">
        <v>5.333333333333333</v>
      </c>
      <c r="E489" s="1069">
        <v>93.75</v>
      </c>
    </row>
    <row r="490" spans="1:5" ht="15">
      <c r="A490" s="18" t="s">
        <v>959</v>
      </c>
      <c r="B490" s="19" t="s">
        <v>960</v>
      </c>
      <c r="C490" s="729">
        <v>17</v>
      </c>
      <c r="D490" s="1072">
        <v>8</v>
      </c>
      <c r="E490" s="1069">
        <v>212.5</v>
      </c>
    </row>
    <row r="491" spans="1:5" ht="18">
      <c r="A491" s="763">
        <v>11</v>
      </c>
      <c r="B491" s="766" t="s">
        <v>961</v>
      </c>
      <c r="C491" s="1070">
        <v>794</v>
      </c>
      <c r="D491" s="1073"/>
      <c r="E491" s="1069" t="e">
        <v>#DIV/0!</v>
      </c>
    </row>
    <row r="492" spans="1:5" ht="15">
      <c r="A492" s="18" t="s">
        <v>962</v>
      </c>
      <c r="B492" s="19" t="s">
        <v>963</v>
      </c>
      <c r="C492" s="729">
        <v>0</v>
      </c>
      <c r="D492" s="1072">
        <v>0</v>
      </c>
      <c r="E492" s="1069" t="e">
        <v>#DIV/0!</v>
      </c>
    </row>
    <row r="493" spans="1:5" ht="15">
      <c r="A493" s="18" t="s">
        <v>964</v>
      </c>
      <c r="B493" s="19" t="s">
        <v>965</v>
      </c>
      <c r="C493" s="729">
        <v>0</v>
      </c>
      <c r="D493" s="1072">
        <v>0</v>
      </c>
      <c r="E493" s="1069" t="e">
        <v>#DIV/0!</v>
      </c>
    </row>
    <row r="494" spans="1:5" ht="15">
      <c r="A494" s="18" t="s">
        <v>966</v>
      </c>
      <c r="B494" s="19" t="s">
        <v>967</v>
      </c>
      <c r="C494" s="729">
        <v>2</v>
      </c>
      <c r="D494" s="1072">
        <v>8</v>
      </c>
      <c r="E494" s="1069">
        <v>25</v>
      </c>
    </row>
    <row r="495" spans="1:5" ht="15">
      <c r="A495" s="18" t="s">
        <v>968</v>
      </c>
      <c r="B495" s="19" t="s">
        <v>969</v>
      </c>
      <c r="C495" s="729">
        <v>4</v>
      </c>
      <c r="D495" s="1072">
        <v>22.666666666666664</v>
      </c>
      <c r="E495" s="1069">
        <v>17.647058823529413</v>
      </c>
    </row>
    <row r="496" spans="1:5" ht="15">
      <c r="A496" s="18" t="s">
        <v>970</v>
      </c>
      <c r="B496" s="19" t="s">
        <v>971</v>
      </c>
      <c r="C496" s="729">
        <v>25</v>
      </c>
      <c r="D496" s="1072">
        <v>50.666666666666671</v>
      </c>
      <c r="E496" s="1069">
        <v>49.34210526315789</v>
      </c>
    </row>
    <row r="497" spans="1:5" ht="15">
      <c r="A497" s="18" t="s">
        <v>972</v>
      </c>
      <c r="B497" s="19" t="s">
        <v>973</v>
      </c>
      <c r="C497" s="729">
        <v>5</v>
      </c>
      <c r="D497" s="1072">
        <v>9.3333333333333339</v>
      </c>
      <c r="E497" s="1069">
        <v>53.571428571428569</v>
      </c>
    </row>
    <row r="498" spans="1:5" ht="25.5">
      <c r="A498" s="18" t="s">
        <v>974</v>
      </c>
      <c r="B498" s="19" t="s">
        <v>975</v>
      </c>
      <c r="C498" s="729">
        <v>5</v>
      </c>
      <c r="D498" s="1072">
        <v>14.666666666666668</v>
      </c>
      <c r="E498" s="1069">
        <v>34.090909090909086</v>
      </c>
    </row>
    <row r="499" spans="1:5" ht="15">
      <c r="A499" s="18" t="s">
        <v>976</v>
      </c>
      <c r="B499" s="19" t="s">
        <v>977</v>
      </c>
      <c r="C499" s="729">
        <v>44</v>
      </c>
      <c r="D499" s="1072">
        <v>95</v>
      </c>
      <c r="E499" s="1069">
        <v>46.315789473684212</v>
      </c>
    </row>
    <row r="500" spans="1:5" ht="15">
      <c r="A500" s="18" t="s">
        <v>978</v>
      </c>
      <c r="B500" s="19" t="s">
        <v>979</v>
      </c>
      <c r="C500" s="729">
        <v>1</v>
      </c>
      <c r="D500" s="1072">
        <v>1.3333333333333333</v>
      </c>
      <c r="E500" s="1069">
        <v>75</v>
      </c>
    </row>
    <row r="501" spans="1:5" ht="15">
      <c r="A501" s="18" t="s">
        <v>980</v>
      </c>
      <c r="B501" s="19" t="s">
        <v>981</v>
      </c>
      <c r="C501" s="729">
        <v>3</v>
      </c>
      <c r="D501" s="1072">
        <v>4</v>
      </c>
      <c r="E501" s="1069">
        <v>75</v>
      </c>
    </row>
    <row r="502" spans="1:5" ht="15">
      <c r="A502" s="18" t="s">
        <v>982</v>
      </c>
      <c r="B502" s="19" t="s">
        <v>983</v>
      </c>
      <c r="C502" s="729">
        <v>1</v>
      </c>
      <c r="D502" s="1072">
        <v>4</v>
      </c>
      <c r="E502" s="1069">
        <v>25</v>
      </c>
    </row>
    <row r="503" spans="1:5" ht="15">
      <c r="A503" s="18" t="s">
        <v>984</v>
      </c>
      <c r="B503" s="19" t="s">
        <v>985</v>
      </c>
      <c r="C503" s="729">
        <v>6</v>
      </c>
      <c r="D503" s="1072">
        <v>17.333333333333332</v>
      </c>
      <c r="E503" s="1069">
        <v>34.61538461538462</v>
      </c>
    </row>
    <row r="504" spans="1:5" ht="15">
      <c r="A504" s="18" t="s">
        <v>986</v>
      </c>
      <c r="B504" s="19" t="s">
        <v>987</v>
      </c>
      <c r="C504" s="729">
        <v>17</v>
      </c>
      <c r="D504" s="1072">
        <v>82</v>
      </c>
      <c r="E504" s="1069">
        <v>20.73170731707317</v>
      </c>
    </row>
    <row r="505" spans="1:5" ht="15">
      <c r="A505" s="18" t="s">
        <v>988</v>
      </c>
      <c r="B505" s="19" t="s">
        <v>989</v>
      </c>
      <c r="C505" s="729">
        <v>102</v>
      </c>
      <c r="D505" s="1072">
        <v>150</v>
      </c>
      <c r="E505" s="1069">
        <v>68</v>
      </c>
    </row>
    <row r="506" spans="1:5" ht="15">
      <c r="A506" s="18" t="s">
        <v>990</v>
      </c>
      <c r="B506" s="19" t="s">
        <v>991</v>
      </c>
      <c r="C506" s="729">
        <v>1</v>
      </c>
      <c r="D506" s="1072">
        <v>2.6666666666666665</v>
      </c>
      <c r="E506" s="1069">
        <v>37.5</v>
      </c>
    </row>
    <row r="507" spans="1:5" ht="15">
      <c r="A507" s="18" t="s">
        <v>992</v>
      </c>
      <c r="B507" s="19" t="s">
        <v>993</v>
      </c>
      <c r="C507" s="729">
        <v>9</v>
      </c>
      <c r="D507" s="1072">
        <v>9.3333333333333339</v>
      </c>
      <c r="E507" s="1069">
        <v>96.428571428571416</v>
      </c>
    </row>
    <row r="508" spans="1:5" ht="15">
      <c r="A508" s="18" t="s">
        <v>994</v>
      </c>
      <c r="B508" s="19" t="s">
        <v>995</v>
      </c>
      <c r="C508" s="729">
        <v>0</v>
      </c>
      <c r="D508" s="1072">
        <v>1.3333333333333333</v>
      </c>
      <c r="E508" s="1069">
        <v>0</v>
      </c>
    </row>
    <row r="509" spans="1:5" ht="15">
      <c r="A509" s="18" t="s">
        <v>996</v>
      </c>
      <c r="B509" s="19" t="s">
        <v>997</v>
      </c>
      <c r="C509" s="729">
        <v>0</v>
      </c>
      <c r="D509" s="1072">
        <v>0</v>
      </c>
      <c r="E509" s="1069" t="e">
        <v>#DIV/0!</v>
      </c>
    </row>
    <row r="510" spans="1:5" ht="15">
      <c r="A510" s="18" t="s">
        <v>998</v>
      </c>
      <c r="B510" s="19" t="s">
        <v>999</v>
      </c>
      <c r="C510" s="729">
        <v>0</v>
      </c>
      <c r="D510" s="1072">
        <v>1.3333333333333333</v>
      </c>
      <c r="E510" s="1069">
        <v>0</v>
      </c>
    </row>
    <row r="511" spans="1:5" ht="15">
      <c r="A511" s="18" t="s">
        <v>1000</v>
      </c>
      <c r="B511" s="19" t="s">
        <v>1001</v>
      </c>
      <c r="C511" s="729">
        <v>7</v>
      </c>
      <c r="D511" s="1072">
        <v>16</v>
      </c>
      <c r="E511" s="1069">
        <v>43.75</v>
      </c>
    </row>
    <row r="512" spans="1:5" ht="15">
      <c r="A512" s="18" t="s">
        <v>1002</v>
      </c>
      <c r="B512" s="19" t="s">
        <v>1003</v>
      </c>
      <c r="C512" s="729">
        <v>40</v>
      </c>
      <c r="D512" s="1072">
        <v>130</v>
      </c>
      <c r="E512" s="1069">
        <v>30.76923076923077</v>
      </c>
    </row>
    <row r="513" spans="1:5" ht="15">
      <c r="A513" s="18" t="s">
        <v>1004</v>
      </c>
      <c r="B513" s="19" t="s">
        <v>1005</v>
      </c>
      <c r="C513" s="729">
        <v>0</v>
      </c>
      <c r="D513" s="1072">
        <v>0</v>
      </c>
      <c r="E513" s="1069" t="e">
        <v>#DIV/0!</v>
      </c>
    </row>
    <row r="514" spans="1:5" ht="15">
      <c r="A514" s="18" t="s">
        <v>1006</v>
      </c>
      <c r="B514" s="19" t="s">
        <v>1007</v>
      </c>
      <c r="C514" s="729">
        <v>4</v>
      </c>
      <c r="D514" s="1072">
        <v>5.333333333333333</v>
      </c>
      <c r="E514" s="1069">
        <v>75</v>
      </c>
    </row>
    <row r="515" spans="1:5" ht="15">
      <c r="A515" s="18" t="s">
        <v>1008</v>
      </c>
      <c r="B515" s="19" t="s">
        <v>1009</v>
      </c>
      <c r="C515" s="729">
        <v>1</v>
      </c>
      <c r="D515" s="1072">
        <v>5.333333333333333</v>
      </c>
      <c r="E515" s="1069">
        <v>18.75</v>
      </c>
    </row>
    <row r="516" spans="1:5" ht="15">
      <c r="A516" s="18" t="s">
        <v>1010</v>
      </c>
      <c r="B516" s="19" t="s">
        <v>1011</v>
      </c>
      <c r="C516" s="729">
        <v>0</v>
      </c>
      <c r="D516" s="1072">
        <v>6.666666666666667</v>
      </c>
      <c r="E516" s="1069">
        <v>0</v>
      </c>
    </row>
    <row r="517" spans="1:5" ht="15">
      <c r="A517" s="18" t="s">
        <v>1012</v>
      </c>
      <c r="B517" s="19" t="s">
        <v>1013</v>
      </c>
      <c r="C517" s="729">
        <v>333</v>
      </c>
      <c r="D517" s="1072">
        <v>7098.6666666666661</v>
      </c>
      <c r="E517" s="1069">
        <v>4.6910217881292269</v>
      </c>
    </row>
    <row r="518" spans="1:5" ht="15">
      <c r="A518" s="18" t="s">
        <v>1014</v>
      </c>
      <c r="B518" s="19" t="s">
        <v>1015</v>
      </c>
      <c r="C518" s="729">
        <v>2</v>
      </c>
      <c r="D518" s="1072">
        <v>10.666666666666666</v>
      </c>
      <c r="E518" s="1069">
        <v>18.75</v>
      </c>
    </row>
    <row r="519" spans="1:5" ht="15">
      <c r="A519" s="18" t="s">
        <v>1016</v>
      </c>
      <c r="B519" s="19" t="s">
        <v>1017</v>
      </c>
      <c r="C519" s="729">
        <v>28</v>
      </c>
      <c r="D519" s="1072">
        <v>41</v>
      </c>
      <c r="E519" s="1069">
        <v>68.292682926829272</v>
      </c>
    </row>
    <row r="520" spans="1:5" ht="15">
      <c r="A520" s="18" t="s">
        <v>1018</v>
      </c>
      <c r="B520" s="19" t="s">
        <v>1019</v>
      </c>
      <c r="C520" s="729">
        <v>11</v>
      </c>
      <c r="D520" s="1072">
        <v>30.666666666666664</v>
      </c>
      <c r="E520" s="1069">
        <v>35.869565217391312</v>
      </c>
    </row>
    <row r="521" spans="1:5" ht="15">
      <c r="A521" s="18" t="s">
        <v>1020</v>
      </c>
      <c r="B521" s="19" t="s">
        <v>1021</v>
      </c>
      <c r="C521" s="729">
        <v>53</v>
      </c>
      <c r="D521" s="1072">
        <v>63</v>
      </c>
      <c r="E521" s="1069">
        <v>84.126984126984127</v>
      </c>
    </row>
    <row r="522" spans="1:5" ht="15">
      <c r="A522" s="18" t="s">
        <v>1022</v>
      </c>
      <c r="B522" s="19" t="s">
        <v>1023</v>
      </c>
      <c r="C522" s="729">
        <v>32</v>
      </c>
      <c r="D522" s="1072">
        <v>59</v>
      </c>
      <c r="E522" s="1069">
        <v>54.237288135593218</v>
      </c>
    </row>
    <row r="523" spans="1:5" ht="15">
      <c r="A523" s="18" t="s">
        <v>1024</v>
      </c>
      <c r="B523" s="19" t="s">
        <v>1025</v>
      </c>
      <c r="C523" s="729">
        <v>5</v>
      </c>
      <c r="D523" s="1072">
        <v>8</v>
      </c>
      <c r="E523" s="1069">
        <v>62.5</v>
      </c>
    </row>
    <row r="524" spans="1:5" ht="15">
      <c r="A524" s="18" t="s">
        <v>1026</v>
      </c>
      <c r="B524" s="19" t="s">
        <v>1027</v>
      </c>
      <c r="C524" s="729">
        <v>41</v>
      </c>
      <c r="D524" s="1072">
        <v>22</v>
      </c>
      <c r="E524" s="1069">
        <v>186.36363636363635</v>
      </c>
    </row>
    <row r="525" spans="1:5" ht="15">
      <c r="A525" s="18" t="s">
        <v>1028</v>
      </c>
      <c r="B525" s="19" t="s">
        <v>1029</v>
      </c>
      <c r="C525" s="729">
        <v>0</v>
      </c>
      <c r="D525" s="1072">
        <v>1.3333333333333333</v>
      </c>
      <c r="E525" s="1069">
        <v>0</v>
      </c>
    </row>
    <row r="526" spans="1:5" ht="15">
      <c r="A526" s="18" t="s">
        <v>1030</v>
      </c>
      <c r="B526" s="19" t="s">
        <v>1031</v>
      </c>
      <c r="C526" s="729">
        <v>5</v>
      </c>
      <c r="D526" s="1072">
        <v>6.666666666666667</v>
      </c>
      <c r="E526" s="1069">
        <v>75</v>
      </c>
    </row>
    <row r="527" spans="1:5" ht="15">
      <c r="A527" s="18" t="s">
        <v>1032</v>
      </c>
      <c r="B527" s="19" t="s">
        <v>1033</v>
      </c>
      <c r="C527" s="729">
        <v>7</v>
      </c>
      <c r="D527" s="1072">
        <v>6.666666666666667</v>
      </c>
      <c r="E527" s="1069">
        <v>105</v>
      </c>
    </row>
    <row r="528" spans="1:5" ht="15">
      <c r="A528" s="18" t="s">
        <v>1034</v>
      </c>
      <c r="B528" s="19" t="s">
        <v>1035</v>
      </c>
      <c r="C528" s="729">
        <v>0</v>
      </c>
      <c r="D528" s="1072">
        <v>0</v>
      </c>
      <c r="E528" s="1069" t="e">
        <v>#DIV/0!</v>
      </c>
    </row>
    <row r="529" spans="1:5" ht="18">
      <c r="A529" s="763">
        <v>12</v>
      </c>
      <c r="B529" s="766" t="s">
        <v>1036</v>
      </c>
      <c r="C529" s="1070">
        <v>155</v>
      </c>
      <c r="D529" s="1073"/>
      <c r="E529" s="1069" t="e">
        <v>#DIV/0!</v>
      </c>
    </row>
    <row r="530" spans="1:5" ht="15">
      <c r="A530" s="18" t="s">
        <v>1037</v>
      </c>
      <c r="B530" s="23" t="s">
        <v>1038</v>
      </c>
      <c r="C530" s="729">
        <v>0</v>
      </c>
      <c r="D530" s="1072">
        <v>5.333333333333333</v>
      </c>
      <c r="E530" s="1069">
        <v>0</v>
      </c>
    </row>
    <row r="531" spans="1:5" ht="15">
      <c r="A531" s="18" t="s">
        <v>1039</v>
      </c>
      <c r="B531" s="23" t="s">
        <v>1040</v>
      </c>
      <c r="C531" s="729">
        <v>18</v>
      </c>
      <c r="D531" s="1072">
        <v>40</v>
      </c>
      <c r="E531" s="1069">
        <v>45</v>
      </c>
    </row>
    <row r="532" spans="1:5" ht="15">
      <c r="A532" s="18" t="s">
        <v>1041</v>
      </c>
      <c r="B532" s="19" t="s">
        <v>1042</v>
      </c>
      <c r="C532" s="729">
        <v>0</v>
      </c>
      <c r="D532" s="1072">
        <v>5.333333333333333</v>
      </c>
      <c r="E532" s="1069">
        <v>0</v>
      </c>
    </row>
    <row r="533" spans="1:5" ht="15">
      <c r="A533" s="18" t="s">
        <v>1043</v>
      </c>
      <c r="B533" s="19" t="s">
        <v>1044</v>
      </c>
      <c r="C533" s="729">
        <v>24</v>
      </c>
      <c r="D533" s="1072">
        <v>51</v>
      </c>
      <c r="E533" s="1069">
        <v>47.058823529411761</v>
      </c>
    </row>
    <row r="534" spans="1:5" ht="15">
      <c r="A534" s="18" t="s">
        <v>1045</v>
      </c>
      <c r="B534" s="19" t="s">
        <v>1046</v>
      </c>
      <c r="C534" s="729">
        <v>7</v>
      </c>
      <c r="D534" s="1072">
        <v>20</v>
      </c>
      <c r="E534" s="1069">
        <v>35</v>
      </c>
    </row>
    <row r="535" spans="1:5" ht="15">
      <c r="A535" s="18" t="s">
        <v>1047</v>
      </c>
      <c r="B535" s="19" t="s">
        <v>1048</v>
      </c>
      <c r="C535" s="729">
        <v>20</v>
      </c>
      <c r="D535" s="1072">
        <v>57</v>
      </c>
      <c r="E535" s="1069">
        <v>35.087719298245609</v>
      </c>
    </row>
    <row r="536" spans="1:5" ht="15">
      <c r="A536" s="18" t="s">
        <v>1049</v>
      </c>
      <c r="B536" s="19" t="s">
        <v>1050</v>
      </c>
      <c r="C536" s="729">
        <v>32</v>
      </c>
      <c r="D536" s="1072">
        <v>50</v>
      </c>
      <c r="E536" s="1069">
        <v>64</v>
      </c>
    </row>
    <row r="537" spans="1:5" ht="15">
      <c r="A537" s="18" t="s">
        <v>1051</v>
      </c>
      <c r="B537" s="19" t="s">
        <v>1052</v>
      </c>
      <c r="C537" s="729">
        <v>0</v>
      </c>
      <c r="D537" s="1072">
        <v>1.3333333333333333</v>
      </c>
      <c r="E537" s="1069">
        <v>0</v>
      </c>
    </row>
    <row r="538" spans="1:5" ht="15">
      <c r="A538" s="18" t="s">
        <v>1053</v>
      </c>
      <c r="B538" s="19" t="s">
        <v>1054</v>
      </c>
      <c r="C538" s="729">
        <v>1</v>
      </c>
      <c r="D538" s="1072">
        <v>0</v>
      </c>
      <c r="E538" s="1069" t="e">
        <v>#DIV/0!</v>
      </c>
    </row>
    <row r="539" spans="1:5" ht="15">
      <c r="A539" s="18" t="s">
        <v>1055</v>
      </c>
      <c r="B539" s="19" t="s">
        <v>1056</v>
      </c>
      <c r="C539" s="729">
        <v>0</v>
      </c>
      <c r="D539" s="1072">
        <v>0</v>
      </c>
      <c r="E539" s="1069" t="e">
        <v>#DIV/0!</v>
      </c>
    </row>
    <row r="540" spans="1:5" ht="15">
      <c r="A540" s="18" t="s">
        <v>1057</v>
      </c>
      <c r="B540" s="19" t="s">
        <v>1058</v>
      </c>
      <c r="C540" s="729">
        <v>2</v>
      </c>
      <c r="D540" s="1072">
        <v>10</v>
      </c>
      <c r="E540" s="1069">
        <v>20</v>
      </c>
    </row>
    <row r="541" spans="1:5" ht="15">
      <c r="A541" s="18" t="s">
        <v>1059</v>
      </c>
      <c r="B541" s="19" t="s">
        <v>1060</v>
      </c>
      <c r="C541" s="729">
        <v>8</v>
      </c>
      <c r="D541" s="1072">
        <v>6</v>
      </c>
      <c r="E541" s="1069">
        <v>133.33333333333331</v>
      </c>
    </row>
    <row r="542" spans="1:5" ht="15">
      <c r="A542" s="18" t="s">
        <v>1061</v>
      </c>
      <c r="B542" s="23" t="s">
        <v>1062</v>
      </c>
      <c r="C542" s="729">
        <v>37</v>
      </c>
      <c r="D542" s="1072">
        <v>18</v>
      </c>
      <c r="E542" s="1069">
        <v>205.55555555555554</v>
      </c>
    </row>
    <row r="543" spans="1:5" ht="15">
      <c r="A543" s="18" t="s">
        <v>1063</v>
      </c>
      <c r="B543" s="19" t="s">
        <v>1064</v>
      </c>
      <c r="C543" s="729">
        <v>3</v>
      </c>
      <c r="D543" s="1072">
        <v>8</v>
      </c>
      <c r="E543" s="1069">
        <v>37.5</v>
      </c>
    </row>
    <row r="544" spans="1:5" ht="15">
      <c r="A544" s="18" t="s">
        <v>1065</v>
      </c>
      <c r="B544" s="19" t="s">
        <v>1066</v>
      </c>
      <c r="C544" s="729">
        <v>0</v>
      </c>
      <c r="D544" s="1072">
        <v>0</v>
      </c>
      <c r="E544" s="1069" t="e">
        <v>#DIV/0!</v>
      </c>
    </row>
    <row r="545" spans="1:5" ht="15">
      <c r="A545" s="18" t="s">
        <v>1067</v>
      </c>
      <c r="B545" s="19" t="s">
        <v>1068</v>
      </c>
      <c r="C545" s="729">
        <v>3</v>
      </c>
      <c r="D545" s="1072">
        <v>0</v>
      </c>
      <c r="E545" s="1069" t="e">
        <v>#DIV/0!</v>
      </c>
    </row>
    <row r="546" spans="1:5" ht="18">
      <c r="A546" s="763">
        <v>13</v>
      </c>
      <c r="B546" s="766" t="s">
        <v>1069</v>
      </c>
      <c r="C546" s="1070">
        <v>334</v>
      </c>
      <c r="D546" s="1073"/>
      <c r="E546" s="1069" t="e">
        <v>#DIV/0!</v>
      </c>
    </row>
    <row r="547" spans="1:5" ht="15">
      <c r="A547" s="18" t="s">
        <v>1070</v>
      </c>
      <c r="B547" s="19" t="s">
        <v>1071</v>
      </c>
      <c r="C547" s="729">
        <v>0</v>
      </c>
      <c r="D547" s="1072">
        <v>0</v>
      </c>
      <c r="E547" s="1069" t="e">
        <v>#DIV/0!</v>
      </c>
    </row>
    <row r="548" spans="1:5" ht="15">
      <c r="A548" s="18" t="s">
        <v>1072</v>
      </c>
      <c r="B548" s="19" t="s">
        <v>1073</v>
      </c>
      <c r="C548" s="729">
        <v>2</v>
      </c>
      <c r="D548" s="1072">
        <v>6.666666666666667</v>
      </c>
      <c r="E548" s="1069">
        <v>30</v>
      </c>
    </row>
    <row r="549" spans="1:5" ht="15">
      <c r="A549" s="18" t="s">
        <v>1074</v>
      </c>
      <c r="B549" s="19" t="s">
        <v>1075</v>
      </c>
      <c r="C549" s="729">
        <v>32</v>
      </c>
      <c r="D549" s="1072">
        <v>108</v>
      </c>
      <c r="E549" s="1069">
        <v>29.629629629629626</v>
      </c>
    </row>
    <row r="550" spans="1:5" ht="15">
      <c r="A550" s="18" t="s">
        <v>1076</v>
      </c>
      <c r="B550" s="19" t="s">
        <v>1077</v>
      </c>
      <c r="C550" s="729">
        <v>0</v>
      </c>
      <c r="D550" s="1072">
        <v>0</v>
      </c>
      <c r="E550" s="1069" t="e">
        <v>#DIV/0!</v>
      </c>
    </row>
    <row r="551" spans="1:5" ht="15">
      <c r="A551" s="18" t="s">
        <v>1078</v>
      </c>
      <c r="B551" s="19" t="s">
        <v>1079</v>
      </c>
      <c r="C551" s="729">
        <v>6</v>
      </c>
      <c r="D551" s="1072">
        <v>38.666666666666671</v>
      </c>
      <c r="E551" s="1069">
        <v>15.517241379310342</v>
      </c>
    </row>
    <row r="552" spans="1:5" ht="15">
      <c r="A552" s="18" t="s">
        <v>1080</v>
      </c>
      <c r="B552" s="19" t="s">
        <v>1081</v>
      </c>
      <c r="C552" s="729">
        <v>0</v>
      </c>
      <c r="D552" s="1072">
        <v>5.333333333333333</v>
      </c>
      <c r="E552" s="1069">
        <v>0</v>
      </c>
    </row>
    <row r="553" spans="1:5" ht="15">
      <c r="A553" s="18" t="s">
        <v>1082</v>
      </c>
      <c r="B553" s="19" t="s">
        <v>1083</v>
      </c>
      <c r="C553" s="729">
        <v>14</v>
      </c>
      <c r="D553" s="1072">
        <v>30.666666666666664</v>
      </c>
      <c r="E553" s="1069">
        <v>45.652173913043484</v>
      </c>
    </row>
    <row r="554" spans="1:5" ht="15">
      <c r="A554" s="18" t="s">
        <v>1084</v>
      </c>
      <c r="B554" s="19" t="s">
        <v>1085</v>
      </c>
      <c r="C554" s="729">
        <v>55</v>
      </c>
      <c r="D554" s="1072">
        <v>135</v>
      </c>
      <c r="E554" s="1069">
        <v>40.74074074074074</v>
      </c>
    </row>
    <row r="555" spans="1:5" ht="15">
      <c r="A555" s="18" t="s">
        <v>1086</v>
      </c>
      <c r="B555" s="19" t="s">
        <v>1087</v>
      </c>
      <c r="C555" s="729">
        <v>3</v>
      </c>
      <c r="D555" s="1072">
        <v>5.333333333333333</v>
      </c>
      <c r="E555" s="1069">
        <v>56.25</v>
      </c>
    </row>
    <row r="556" spans="1:5" ht="15">
      <c r="A556" s="18" t="s">
        <v>1088</v>
      </c>
      <c r="B556" s="19" t="s">
        <v>1089</v>
      </c>
      <c r="C556" s="729">
        <v>64</v>
      </c>
      <c r="D556" s="1072">
        <v>190.66666666666669</v>
      </c>
      <c r="E556" s="1069">
        <v>33.56643356643356</v>
      </c>
    </row>
    <row r="557" spans="1:5" ht="15">
      <c r="A557" s="18" t="s">
        <v>1090</v>
      </c>
      <c r="B557" s="19" t="s">
        <v>1091</v>
      </c>
      <c r="C557" s="729">
        <v>84</v>
      </c>
      <c r="D557" s="1072">
        <v>312</v>
      </c>
      <c r="E557" s="1069">
        <v>26.923076923076923</v>
      </c>
    </row>
    <row r="558" spans="1:5" ht="15">
      <c r="A558" s="18" t="s">
        <v>1092</v>
      </c>
      <c r="B558" s="19" t="s">
        <v>1093</v>
      </c>
      <c r="C558" s="729">
        <v>1</v>
      </c>
      <c r="D558" s="1072">
        <v>8</v>
      </c>
      <c r="E558" s="1069">
        <v>12.5</v>
      </c>
    </row>
    <row r="559" spans="1:5" ht="15">
      <c r="A559" s="21" t="s">
        <v>1094</v>
      </c>
      <c r="B559" s="23" t="s">
        <v>1095</v>
      </c>
      <c r="C559" s="729">
        <v>1</v>
      </c>
      <c r="D559" s="1072">
        <v>2.6666666666666665</v>
      </c>
      <c r="E559" s="1069">
        <v>37.5</v>
      </c>
    </row>
    <row r="560" spans="1:5" ht="15">
      <c r="A560" s="21" t="s">
        <v>1096</v>
      </c>
      <c r="B560" s="23" t="s">
        <v>1097</v>
      </c>
      <c r="C560" s="729">
        <v>6</v>
      </c>
      <c r="D560" s="1072">
        <v>14.666666666666668</v>
      </c>
      <c r="E560" s="1069">
        <v>40.909090909090907</v>
      </c>
    </row>
    <row r="561" spans="1:5" ht="15">
      <c r="A561" s="18" t="s">
        <v>1098</v>
      </c>
      <c r="B561" s="19" t="s">
        <v>1099</v>
      </c>
      <c r="C561" s="729">
        <v>0</v>
      </c>
      <c r="D561" s="1072">
        <v>4</v>
      </c>
      <c r="E561" s="1069">
        <v>0</v>
      </c>
    </row>
    <row r="562" spans="1:5" ht="15">
      <c r="A562" s="18" t="s">
        <v>1100</v>
      </c>
      <c r="B562" s="19" t="s">
        <v>1101</v>
      </c>
      <c r="C562" s="729">
        <v>3</v>
      </c>
      <c r="D562" s="1072">
        <v>8</v>
      </c>
      <c r="E562" s="1069">
        <v>37.5</v>
      </c>
    </row>
    <row r="563" spans="1:5" ht="15">
      <c r="A563" s="18" t="s">
        <v>1102</v>
      </c>
      <c r="B563" s="19" t="s">
        <v>1103</v>
      </c>
      <c r="C563" s="729">
        <v>10</v>
      </c>
      <c r="D563" s="1072">
        <v>6.666666666666667</v>
      </c>
      <c r="E563" s="1069">
        <v>150</v>
      </c>
    </row>
    <row r="564" spans="1:5" ht="15">
      <c r="A564" s="18" t="s">
        <v>1104</v>
      </c>
      <c r="B564" s="23" t="s">
        <v>1105</v>
      </c>
      <c r="C564" s="729">
        <v>53</v>
      </c>
      <c r="D564" s="1072">
        <v>32</v>
      </c>
      <c r="E564" s="1069">
        <v>165.625</v>
      </c>
    </row>
    <row r="565" spans="1:5" ht="18">
      <c r="A565" s="763">
        <v>14</v>
      </c>
      <c r="B565" s="766" t="s">
        <v>1106</v>
      </c>
      <c r="C565" s="1070">
        <v>1340</v>
      </c>
      <c r="D565" s="1073"/>
      <c r="E565" s="1069" t="e">
        <v>#DIV/0!</v>
      </c>
    </row>
    <row r="566" spans="1:5" ht="15">
      <c r="A566" s="18" t="s">
        <v>1107</v>
      </c>
      <c r="B566" s="19" t="s">
        <v>1108</v>
      </c>
      <c r="C566" s="729">
        <v>62</v>
      </c>
      <c r="D566" s="1072">
        <v>242.66666666666666</v>
      </c>
      <c r="E566" s="1069">
        <v>25.549450549450555</v>
      </c>
    </row>
    <row r="567" spans="1:5" ht="15">
      <c r="A567" s="18" t="s">
        <v>1109</v>
      </c>
      <c r="B567" s="19" t="s">
        <v>1110</v>
      </c>
      <c r="C567" s="729">
        <v>232</v>
      </c>
      <c r="D567" s="1072">
        <v>845.33333333333326</v>
      </c>
      <c r="E567" s="1069">
        <v>27.444794952681388</v>
      </c>
    </row>
    <row r="568" spans="1:5" ht="15">
      <c r="A568" s="18" t="s">
        <v>1111</v>
      </c>
      <c r="B568" s="19" t="s">
        <v>1112</v>
      </c>
      <c r="C568" s="729">
        <v>24</v>
      </c>
      <c r="D568" s="1072">
        <v>80</v>
      </c>
      <c r="E568" s="1069">
        <v>30</v>
      </c>
    </row>
    <row r="569" spans="1:5" ht="15">
      <c r="A569" s="18" t="s">
        <v>1113</v>
      </c>
      <c r="B569" s="19" t="s">
        <v>1114</v>
      </c>
      <c r="C569" s="729">
        <v>3</v>
      </c>
      <c r="D569" s="1072">
        <v>35</v>
      </c>
      <c r="E569" s="1069">
        <v>8.5714285714285712</v>
      </c>
    </row>
    <row r="570" spans="1:5" ht="15">
      <c r="A570" s="18" t="s">
        <v>1115</v>
      </c>
      <c r="B570" s="23" t="s">
        <v>1116</v>
      </c>
      <c r="C570" s="729">
        <v>0</v>
      </c>
      <c r="D570" s="1072">
        <v>2.6666666666666665</v>
      </c>
      <c r="E570" s="1069">
        <v>0</v>
      </c>
    </row>
    <row r="571" spans="1:5" ht="15">
      <c r="A571" s="18" t="s">
        <v>1117</v>
      </c>
      <c r="B571" s="23" t="s">
        <v>1118</v>
      </c>
      <c r="C571" s="729">
        <v>0</v>
      </c>
      <c r="D571" s="1072">
        <v>1.3333333333333333</v>
      </c>
      <c r="E571" s="1069">
        <v>0</v>
      </c>
    </row>
    <row r="572" spans="1:5" ht="15">
      <c r="A572" s="18" t="s">
        <v>1119</v>
      </c>
      <c r="B572" s="23" t="s">
        <v>1120</v>
      </c>
      <c r="C572" s="729">
        <v>0</v>
      </c>
      <c r="D572" s="1072">
        <v>0</v>
      </c>
      <c r="E572" s="1069" t="e">
        <v>#DIV/0!</v>
      </c>
    </row>
    <row r="573" spans="1:5" ht="15">
      <c r="A573" s="18" t="s">
        <v>1121</v>
      </c>
      <c r="B573" s="23" t="s">
        <v>1122</v>
      </c>
      <c r="C573" s="729">
        <v>3</v>
      </c>
      <c r="D573" s="1072">
        <v>0</v>
      </c>
      <c r="E573" s="1069" t="e">
        <v>#DIV/0!</v>
      </c>
    </row>
    <row r="574" spans="1:5" ht="15">
      <c r="A574" s="18" t="s">
        <v>1123</v>
      </c>
      <c r="B574" s="19" t="s">
        <v>1124</v>
      </c>
      <c r="C574" s="729">
        <v>74</v>
      </c>
      <c r="D574" s="1072">
        <v>229.33333333333331</v>
      </c>
      <c r="E574" s="1069">
        <v>32.267441860465119</v>
      </c>
    </row>
    <row r="575" spans="1:5" ht="15">
      <c r="A575" s="24" t="s">
        <v>1125</v>
      </c>
      <c r="B575" s="25" t="s">
        <v>1126</v>
      </c>
      <c r="C575" s="729">
        <v>732</v>
      </c>
      <c r="D575" s="1072">
        <v>2421.333333333333</v>
      </c>
      <c r="E575" s="1069">
        <v>30.231277533039652</v>
      </c>
    </row>
    <row r="576" spans="1:5" ht="15">
      <c r="A576" s="24" t="s">
        <v>1127</v>
      </c>
      <c r="B576" s="25" t="s">
        <v>1128</v>
      </c>
      <c r="C576" s="729">
        <v>3</v>
      </c>
      <c r="D576" s="1072">
        <v>2.6666666666666665</v>
      </c>
      <c r="E576" s="1069">
        <v>112.5</v>
      </c>
    </row>
    <row r="577" spans="1:5" ht="15">
      <c r="A577" s="24" t="s">
        <v>1129</v>
      </c>
      <c r="B577" s="25" t="s">
        <v>1130</v>
      </c>
      <c r="C577" s="729">
        <v>2</v>
      </c>
      <c r="D577" s="1072">
        <v>6</v>
      </c>
      <c r="E577" s="1069">
        <v>33.333333333333329</v>
      </c>
    </row>
    <row r="578" spans="1:5" ht="15">
      <c r="A578" s="24" t="s">
        <v>1131</v>
      </c>
      <c r="B578" s="25" t="s">
        <v>1132</v>
      </c>
      <c r="C578" s="729">
        <v>8</v>
      </c>
      <c r="D578" s="1072">
        <v>29.333333333333336</v>
      </c>
      <c r="E578" s="1069">
        <v>27.27272727272727</v>
      </c>
    </row>
    <row r="579" spans="1:5" ht="15">
      <c r="A579" s="24" t="s">
        <v>1133</v>
      </c>
      <c r="B579" s="25" t="s">
        <v>1134</v>
      </c>
      <c r="C579" s="729">
        <v>197</v>
      </c>
      <c r="D579" s="1072">
        <v>302</v>
      </c>
      <c r="E579" s="1069">
        <v>65.231788079470192</v>
      </c>
    </row>
    <row r="580" spans="1:5" ht="18">
      <c r="A580" s="763">
        <v>15</v>
      </c>
      <c r="B580" s="766" t="s">
        <v>1135</v>
      </c>
      <c r="C580" s="1070">
        <v>1084</v>
      </c>
      <c r="D580" s="1073"/>
      <c r="E580" s="1069" t="e">
        <v>#DIV/0!</v>
      </c>
    </row>
    <row r="581" spans="1:5" ht="15">
      <c r="A581" s="18" t="s">
        <v>1136</v>
      </c>
      <c r="B581" s="19" t="s">
        <v>1137</v>
      </c>
      <c r="C581" s="729">
        <v>0</v>
      </c>
      <c r="D581" s="1072">
        <v>0</v>
      </c>
      <c r="E581" s="1069" t="e">
        <v>#DIV/0!</v>
      </c>
    </row>
    <row r="582" spans="1:5" ht="15">
      <c r="A582" s="18" t="s">
        <v>1138</v>
      </c>
      <c r="B582" s="19" t="s">
        <v>1139</v>
      </c>
      <c r="C582" s="729">
        <v>0</v>
      </c>
      <c r="D582" s="1072">
        <v>0</v>
      </c>
      <c r="E582" s="1069" t="e">
        <v>#DIV/0!</v>
      </c>
    </row>
    <row r="583" spans="1:5" ht="15">
      <c r="A583" s="18" t="s">
        <v>1140</v>
      </c>
      <c r="B583" s="19" t="s">
        <v>1141</v>
      </c>
      <c r="C583" s="729">
        <v>0</v>
      </c>
      <c r="D583" s="1072">
        <v>0</v>
      </c>
      <c r="E583" s="1069" t="e">
        <v>#DIV/0!</v>
      </c>
    </row>
    <row r="584" spans="1:5" ht="15">
      <c r="A584" s="18" t="s">
        <v>1142</v>
      </c>
      <c r="B584" s="19" t="s">
        <v>1143</v>
      </c>
      <c r="C584" s="729">
        <v>0</v>
      </c>
      <c r="D584" s="1072">
        <v>0</v>
      </c>
      <c r="E584" s="1069" t="e">
        <v>#DIV/0!</v>
      </c>
    </row>
    <row r="585" spans="1:5" ht="15">
      <c r="A585" s="18" t="s">
        <v>1144</v>
      </c>
      <c r="B585" s="19" t="s">
        <v>1145</v>
      </c>
      <c r="C585" s="729">
        <v>0</v>
      </c>
      <c r="D585" s="1072">
        <v>0</v>
      </c>
      <c r="E585" s="1069" t="e">
        <v>#DIV/0!</v>
      </c>
    </row>
    <row r="586" spans="1:5" ht="25.5">
      <c r="A586" s="18" t="s">
        <v>1146</v>
      </c>
      <c r="B586" s="19" t="s">
        <v>1147</v>
      </c>
      <c r="C586" s="729">
        <v>0</v>
      </c>
      <c r="D586" s="1072">
        <v>0</v>
      </c>
      <c r="E586" s="1069" t="e">
        <v>#DIV/0!</v>
      </c>
    </row>
    <row r="587" spans="1:5" ht="25.5">
      <c r="A587" s="18" t="s">
        <v>1148</v>
      </c>
      <c r="B587" s="19" t="s">
        <v>1149</v>
      </c>
      <c r="C587" s="729">
        <v>0</v>
      </c>
      <c r="D587" s="1072">
        <v>0</v>
      </c>
      <c r="E587" s="1069" t="e">
        <v>#DIV/0!</v>
      </c>
    </row>
    <row r="588" spans="1:5" ht="25.5">
      <c r="A588" s="18" t="s">
        <v>1150</v>
      </c>
      <c r="B588" s="19" t="s">
        <v>1151</v>
      </c>
      <c r="C588" s="729">
        <v>0</v>
      </c>
      <c r="D588" s="1072">
        <v>12</v>
      </c>
      <c r="E588" s="1069">
        <v>0</v>
      </c>
    </row>
    <row r="589" spans="1:5" ht="25.5">
      <c r="A589" s="18" t="s">
        <v>1152</v>
      </c>
      <c r="B589" s="19" t="s">
        <v>1153</v>
      </c>
      <c r="C589" s="729">
        <v>0</v>
      </c>
      <c r="D589" s="1072">
        <v>2.6666666666666665</v>
      </c>
      <c r="E589" s="1069">
        <v>0</v>
      </c>
    </row>
    <row r="590" spans="1:5" ht="15">
      <c r="A590" s="18" t="s">
        <v>1154</v>
      </c>
      <c r="B590" s="19" t="s">
        <v>1155</v>
      </c>
      <c r="C590" s="729">
        <v>0</v>
      </c>
      <c r="D590" s="1072">
        <v>0</v>
      </c>
      <c r="E590" s="1069" t="e">
        <v>#DIV/0!</v>
      </c>
    </row>
    <row r="591" spans="1:5" ht="15">
      <c r="A591" s="18" t="s">
        <v>1156</v>
      </c>
      <c r="B591" s="19" t="s">
        <v>1157</v>
      </c>
      <c r="C591" s="729">
        <v>0</v>
      </c>
      <c r="D591" s="1072">
        <v>0</v>
      </c>
      <c r="E591" s="1069" t="e">
        <v>#DIV/0!</v>
      </c>
    </row>
    <row r="592" spans="1:5" ht="15">
      <c r="A592" s="18" t="s">
        <v>1158</v>
      </c>
      <c r="B592" s="19" t="s">
        <v>1159</v>
      </c>
      <c r="C592" s="729">
        <v>0</v>
      </c>
      <c r="D592" s="1072">
        <v>0</v>
      </c>
      <c r="E592" s="1069" t="e">
        <v>#DIV/0!</v>
      </c>
    </row>
    <row r="593" spans="1:5" ht="15">
      <c r="A593" s="18" t="s">
        <v>1160</v>
      </c>
      <c r="B593" s="19" t="s">
        <v>1161</v>
      </c>
      <c r="C593" s="729">
        <v>0</v>
      </c>
      <c r="D593" s="1072">
        <v>0</v>
      </c>
      <c r="E593" s="1069" t="e">
        <v>#DIV/0!</v>
      </c>
    </row>
    <row r="594" spans="1:5" ht="25.5">
      <c r="A594" s="18" t="s">
        <v>1162</v>
      </c>
      <c r="B594" s="19" t="s">
        <v>1163</v>
      </c>
      <c r="C594" s="729">
        <v>0</v>
      </c>
      <c r="D594" s="1072">
        <v>0</v>
      </c>
      <c r="E594" s="1069" t="e">
        <v>#DIV/0!</v>
      </c>
    </row>
    <row r="595" spans="1:5" ht="25.5">
      <c r="A595" s="18" t="s">
        <v>1164</v>
      </c>
      <c r="B595" s="19" t="s">
        <v>1165</v>
      </c>
      <c r="C595" s="729">
        <v>0</v>
      </c>
      <c r="D595" s="1072">
        <v>0</v>
      </c>
      <c r="E595" s="1069" t="e">
        <v>#DIV/0!</v>
      </c>
    </row>
    <row r="596" spans="1:5" ht="25.5">
      <c r="A596" s="18" t="s">
        <v>1166</v>
      </c>
      <c r="B596" s="19" t="s">
        <v>1167</v>
      </c>
      <c r="C596" s="729">
        <v>0</v>
      </c>
      <c r="D596" s="1072">
        <v>4</v>
      </c>
      <c r="E596" s="1069">
        <v>0</v>
      </c>
    </row>
    <row r="597" spans="1:5" ht="15">
      <c r="A597" s="18" t="s">
        <v>1168</v>
      </c>
      <c r="B597" s="19" t="s">
        <v>1169</v>
      </c>
      <c r="C597" s="729">
        <v>0</v>
      </c>
      <c r="D597" s="1072">
        <v>0</v>
      </c>
      <c r="E597" s="1069" t="e">
        <v>#DIV/0!</v>
      </c>
    </row>
    <row r="598" spans="1:5" ht="25.5">
      <c r="A598" s="18" t="s">
        <v>1170</v>
      </c>
      <c r="B598" s="19" t="s">
        <v>1171</v>
      </c>
      <c r="C598" s="729">
        <v>0</v>
      </c>
      <c r="D598" s="1072">
        <v>0</v>
      </c>
      <c r="E598" s="1069" t="e">
        <v>#DIV/0!</v>
      </c>
    </row>
    <row r="599" spans="1:5" ht="25.5">
      <c r="A599" s="18" t="s">
        <v>1172</v>
      </c>
      <c r="B599" s="19" t="s">
        <v>1173</v>
      </c>
      <c r="C599" s="729">
        <v>0</v>
      </c>
      <c r="D599" s="1072">
        <v>0</v>
      </c>
      <c r="E599" s="1069" t="e">
        <v>#DIV/0!</v>
      </c>
    </row>
    <row r="600" spans="1:5" ht="25.5">
      <c r="A600" s="18" t="s">
        <v>1174</v>
      </c>
      <c r="B600" s="19" t="s">
        <v>1175</v>
      </c>
      <c r="C600" s="729">
        <v>0</v>
      </c>
      <c r="D600" s="1072">
        <v>26.666666666666668</v>
      </c>
      <c r="E600" s="1069">
        <v>0</v>
      </c>
    </row>
    <row r="601" spans="1:5" ht="15">
      <c r="A601" s="18" t="s">
        <v>1176</v>
      </c>
      <c r="B601" s="19" t="s">
        <v>1177</v>
      </c>
      <c r="C601" s="729">
        <v>0</v>
      </c>
      <c r="D601" s="1072">
        <v>12</v>
      </c>
      <c r="E601" s="1069">
        <v>0</v>
      </c>
    </row>
    <row r="602" spans="1:5" ht="25.5">
      <c r="A602" s="18" t="s">
        <v>1178</v>
      </c>
      <c r="B602" s="19" t="s">
        <v>1179</v>
      </c>
      <c r="C602" s="729">
        <v>2</v>
      </c>
      <c r="D602" s="1072">
        <v>8</v>
      </c>
      <c r="E602" s="1069">
        <v>25</v>
      </c>
    </row>
    <row r="603" spans="1:5" ht="25.5">
      <c r="A603" s="18" t="s">
        <v>1180</v>
      </c>
      <c r="B603" s="19" t="s">
        <v>1181</v>
      </c>
      <c r="C603" s="729">
        <v>18</v>
      </c>
      <c r="D603" s="1072">
        <v>32</v>
      </c>
      <c r="E603" s="1069">
        <v>56.25</v>
      </c>
    </row>
    <row r="604" spans="1:5" ht="25.5">
      <c r="A604" s="18" t="s">
        <v>1182</v>
      </c>
      <c r="B604" s="19" t="s">
        <v>1183</v>
      </c>
      <c r="C604" s="729">
        <v>157</v>
      </c>
      <c r="D604" s="1072">
        <v>621.33333333333337</v>
      </c>
      <c r="E604" s="1069">
        <v>25.268240343347635</v>
      </c>
    </row>
    <row r="605" spans="1:5" ht="15">
      <c r="A605" s="18" t="s">
        <v>1184</v>
      </c>
      <c r="B605" s="19" t="s">
        <v>1185</v>
      </c>
      <c r="C605" s="729">
        <v>907</v>
      </c>
      <c r="D605" s="1072">
        <v>2961.333333333333</v>
      </c>
      <c r="E605" s="1069">
        <v>30.628095452498876</v>
      </c>
    </row>
    <row r="606" spans="1:5" ht="36">
      <c r="A606" s="763">
        <v>16</v>
      </c>
      <c r="B606" s="766" t="s">
        <v>1186</v>
      </c>
      <c r="C606" s="1070">
        <v>133</v>
      </c>
      <c r="D606" s="1073"/>
      <c r="E606" s="1069" t="e">
        <v>#DIV/0!</v>
      </c>
    </row>
    <row r="607" spans="1:5" ht="15">
      <c r="A607" s="18" t="s">
        <v>1187</v>
      </c>
      <c r="B607" s="19" t="s">
        <v>1188</v>
      </c>
      <c r="C607" s="729">
        <v>1</v>
      </c>
      <c r="D607" s="1072">
        <v>4</v>
      </c>
      <c r="E607" s="1069">
        <v>25</v>
      </c>
    </row>
    <row r="608" spans="1:5" ht="15">
      <c r="A608" s="18" t="s">
        <v>1189</v>
      </c>
      <c r="B608" s="19" t="s">
        <v>1190</v>
      </c>
      <c r="C608" s="729">
        <v>5</v>
      </c>
      <c r="D608" s="1072">
        <v>4</v>
      </c>
      <c r="E608" s="1069">
        <v>125</v>
      </c>
    </row>
    <row r="609" spans="1:5" ht="15">
      <c r="A609" s="18" t="s">
        <v>1191</v>
      </c>
      <c r="B609" s="19" t="s">
        <v>1192</v>
      </c>
      <c r="C609" s="729">
        <v>6</v>
      </c>
      <c r="D609" s="1072">
        <v>10.666666666666666</v>
      </c>
      <c r="E609" s="1069">
        <v>56.25</v>
      </c>
    </row>
    <row r="610" spans="1:5" ht="15">
      <c r="A610" s="18" t="s">
        <v>1193</v>
      </c>
      <c r="B610" s="19" t="s">
        <v>1194</v>
      </c>
      <c r="C610" s="729">
        <v>2</v>
      </c>
      <c r="D610" s="1072">
        <v>8</v>
      </c>
      <c r="E610" s="1069">
        <v>25</v>
      </c>
    </row>
    <row r="611" spans="1:5" ht="15">
      <c r="A611" s="18" t="s">
        <v>1195</v>
      </c>
      <c r="B611" s="19" t="s">
        <v>1196</v>
      </c>
      <c r="C611" s="729">
        <v>4</v>
      </c>
      <c r="D611" s="1072">
        <v>9.3333333333333339</v>
      </c>
      <c r="E611" s="1069">
        <v>42.857142857142854</v>
      </c>
    </row>
    <row r="612" spans="1:5" ht="15">
      <c r="A612" s="18" t="s">
        <v>1197</v>
      </c>
      <c r="B612" s="19" t="s">
        <v>1198</v>
      </c>
      <c r="C612" s="729">
        <v>5</v>
      </c>
      <c r="D612" s="1072">
        <v>4</v>
      </c>
      <c r="E612" s="1069">
        <v>125</v>
      </c>
    </row>
    <row r="613" spans="1:5" ht="15">
      <c r="A613" s="18" t="s">
        <v>1199</v>
      </c>
      <c r="B613" s="19" t="s">
        <v>1200</v>
      </c>
      <c r="C613" s="729">
        <v>36</v>
      </c>
      <c r="D613" s="1072">
        <v>130</v>
      </c>
      <c r="E613" s="1069">
        <v>27.692307692307693</v>
      </c>
    </row>
    <row r="614" spans="1:5" ht="15">
      <c r="A614" s="18" t="s">
        <v>1201</v>
      </c>
      <c r="B614" s="19" t="s">
        <v>1202</v>
      </c>
      <c r="C614" s="729">
        <v>68</v>
      </c>
      <c r="D614" s="1072">
        <v>100</v>
      </c>
      <c r="E614" s="1069">
        <v>68</v>
      </c>
    </row>
    <row r="615" spans="1:5" ht="15">
      <c r="A615" s="18" t="s">
        <v>1203</v>
      </c>
      <c r="B615" s="19" t="s">
        <v>1204</v>
      </c>
      <c r="C615" s="729">
        <v>6</v>
      </c>
      <c r="D615" s="1072">
        <v>12</v>
      </c>
      <c r="E615" s="1069">
        <v>50</v>
      </c>
    </row>
    <row r="616" spans="1:5" ht="23.25">
      <c r="A616" s="767">
        <v>17</v>
      </c>
      <c r="B616" s="766" t="s">
        <v>1205</v>
      </c>
      <c r="C616" s="1070">
        <v>93</v>
      </c>
      <c r="D616" s="1073"/>
      <c r="E616" s="1069" t="e">
        <v>#DIV/0!</v>
      </c>
    </row>
    <row r="617" spans="1:5" ht="15">
      <c r="A617" s="18" t="s">
        <v>1206</v>
      </c>
      <c r="B617" s="19" t="s">
        <v>1207</v>
      </c>
      <c r="C617" s="729">
        <v>0</v>
      </c>
      <c r="D617" s="1072">
        <v>4</v>
      </c>
      <c r="E617" s="1069">
        <v>0</v>
      </c>
    </row>
    <row r="618" spans="1:5" ht="15">
      <c r="A618" s="18" t="s">
        <v>1208</v>
      </c>
      <c r="B618" s="19" t="s">
        <v>1209</v>
      </c>
      <c r="C618" s="729">
        <v>0</v>
      </c>
      <c r="D618" s="1072">
        <v>0</v>
      </c>
      <c r="E618" s="1069" t="e">
        <v>#DIV/0!</v>
      </c>
    </row>
    <row r="619" spans="1:5" ht="15">
      <c r="A619" s="18" t="s">
        <v>1210</v>
      </c>
      <c r="B619" s="19" t="s">
        <v>1211</v>
      </c>
      <c r="C619" s="729">
        <v>0</v>
      </c>
      <c r="D619" s="1072">
        <v>0</v>
      </c>
      <c r="E619" s="1069" t="e">
        <v>#DIV/0!</v>
      </c>
    </row>
    <row r="620" spans="1:5" ht="15">
      <c r="A620" s="18" t="s">
        <v>1212</v>
      </c>
      <c r="B620" s="19" t="s">
        <v>1213</v>
      </c>
      <c r="C620" s="729">
        <v>0</v>
      </c>
      <c r="D620" s="1072">
        <v>1.3333333333333333</v>
      </c>
      <c r="E620" s="1069">
        <v>0</v>
      </c>
    </row>
    <row r="621" spans="1:5" ht="15">
      <c r="A621" s="18" t="s">
        <v>1214</v>
      </c>
      <c r="B621" s="19" t="s">
        <v>1215</v>
      </c>
      <c r="C621" s="729">
        <v>1</v>
      </c>
      <c r="D621" s="1072">
        <v>2.6666666666666665</v>
      </c>
      <c r="E621" s="1069">
        <v>37.5</v>
      </c>
    </row>
    <row r="622" spans="1:5" ht="15">
      <c r="A622" s="18" t="s">
        <v>1216</v>
      </c>
      <c r="B622" s="19" t="s">
        <v>1217</v>
      </c>
      <c r="C622" s="729">
        <v>0</v>
      </c>
      <c r="D622" s="1072">
        <v>0</v>
      </c>
      <c r="E622" s="1069" t="e">
        <v>#DIV/0!</v>
      </c>
    </row>
    <row r="623" spans="1:5" ht="15">
      <c r="A623" s="18" t="s">
        <v>1218</v>
      </c>
      <c r="B623" s="19" t="s">
        <v>1219</v>
      </c>
      <c r="C623" s="729">
        <v>0</v>
      </c>
      <c r="D623" s="1072">
        <v>0</v>
      </c>
      <c r="E623" s="1069" t="e">
        <v>#DIV/0!</v>
      </c>
    </row>
    <row r="624" spans="1:5" ht="15">
      <c r="A624" s="18" t="s">
        <v>1220</v>
      </c>
      <c r="B624" s="19" t="s">
        <v>1221</v>
      </c>
      <c r="C624" s="729">
        <v>0</v>
      </c>
      <c r="D624" s="1072">
        <v>1.3333333333333333</v>
      </c>
      <c r="E624" s="1069">
        <v>0</v>
      </c>
    </row>
    <row r="625" spans="1:5" ht="15">
      <c r="A625" s="18" t="s">
        <v>1222</v>
      </c>
      <c r="B625" s="19" t="s">
        <v>1223</v>
      </c>
      <c r="C625" s="729">
        <v>1</v>
      </c>
      <c r="D625" s="1072">
        <v>1.3333333333333333</v>
      </c>
      <c r="E625" s="1069">
        <v>75</v>
      </c>
    </row>
    <row r="626" spans="1:5" ht="15">
      <c r="A626" s="18" t="s">
        <v>1224</v>
      </c>
      <c r="B626" s="19" t="s">
        <v>1225</v>
      </c>
      <c r="C626" s="729">
        <v>0</v>
      </c>
      <c r="D626" s="1072">
        <v>1.3333333333333333</v>
      </c>
      <c r="E626" s="1069">
        <v>0</v>
      </c>
    </row>
    <row r="627" spans="1:5" ht="15">
      <c r="A627" s="18" t="s">
        <v>1226</v>
      </c>
      <c r="B627" s="19" t="s">
        <v>1227</v>
      </c>
      <c r="C627" s="729">
        <v>2</v>
      </c>
      <c r="D627" s="1072">
        <v>2.6666666666666665</v>
      </c>
      <c r="E627" s="1069">
        <v>75</v>
      </c>
    </row>
    <row r="628" spans="1:5" ht="15">
      <c r="A628" s="18" t="s">
        <v>1228</v>
      </c>
      <c r="B628" s="19" t="s">
        <v>1229</v>
      </c>
      <c r="C628" s="729">
        <v>9</v>
      </c>
      <c r="D628" s="1072">
        <v>23</v>
      </c>
      <c r="E628" s="1069">
        <v>39.130434782608695</v>
      </c>
    </row>
    <row r="629" spans="1:5" ht="15">
      <c r="A629" s="18" t="s">
        <v>1230</v>
      </c>
      <c r="B629" s="19" t="s">
        <v>1231</v>
      </c>
      <c r="C629" s="729">
        <v>70</v>
      </c>
      <c r="D629" s="1072">
        <v>54</v>
      </c>
      <c r="E629" s="1069">
        <v>129.62962962962962</v>
      </c>
    </row>
    <row r="630" spans="1:5" ht="15">
      <c r="A630" s="18" t="s">
        <v>1232</v>
      </c>
      <c r="B630" s="19" t="s">
        <v>1233</v>
      </c>
      <c r="C630" s="729">
        <v>7</v>
      </c>
      <c r="D630" s="1072">
        <v>0</v>
      </c>
      <c r="E630" s="1069" t="e">
        <v>#DIV/0!</v>
      </c>
    </row>
    <row r="631" spans="1:5" ht="15">
      <c r="A631" s="18" t="s">
        <v>1234</v>
      </c>
      <c r="B631" s="19" t="s">
        <v>1235</v>
      </c>
      <c r="C631" s="729">
        <v>0</v>
      </c>
      <c r="D631" s="1072">
        <v>0</v>
      </c>
      <c r="E631" s="1069" t="e">
        <v>#DIV/0!</v>
      </c>
    </row>
    <row r="632" spans="1:5" ht="15">
      <c r="A632" s="18" t="s">
        <v>1236</v>
      </c>
      <c r="B632" s="19" t="s">
        <v>1237</v>
      </c>
      <c r="C632" s="729">
        <v>3</v>
      </c>
      <c r="D632" s="1072">
        <v>0</v>
      </c>
      <c r="E632" s="1069" t="e">
        <v>#DIV/0!</v>
      </c>
    </row>
    <row r="633" spans="1:5" ht="15">
      <c r="A633" s="18" t="s">
        <v>1238</v>
      </c>
      <c r="B633" s="19" t="s">
        <v>1239</v>
      </c>
      <c r="C633" s="729">
        <v>0</v>
      </c>
      <c r="D633" s="1072">
        <v>2.6666666666666665</v>
      </c>
      <c r="E633" s="1069">
        <v>0</v>
      </c>
    </row>
    <row r="634" spans="1:5" ht="15">
      <c r="A634" s="18" t="s">
        <v>1240</v>
      </c>
      <c r="B634" s="19" t="s">
        <v>1241</v>
      </c>
      <c r="C634" s="729">
        <v>0</v>
      </c>
      <c r="D634" s="1072">
        <v>0</v>
      </c>
      <c r="E634" s="1069" t="e">
        <v>#DIV/0!</v>
      </c>
    </row>
    <row r="635" spans="1:5" ht="18">
      <c r="A635" s="763">
        <v>18</v>
      </c>
      <c r="B635" s="766" t="s">
        <v>1242</v>
      </c>
      <c r="C635" s="1070">
        <v>104</v>
      </c>
      <c r="D635" s="1073"/>
      <c r="E635" s="1069" t="e">
        <v>#DIV/0!</v>
      </c>
    </row>
    <row r="636" spans="1:5" ht="15">
      <c r="A636" s="18" t="s">
        <v>1243</v>
      </c>
      <c r="B636" s="19" t="s">
        <v>1244</v>
      </c>
      <c r="C636" s="729">
        <v>0</v>
      </c>
      <c r="D636" s="1072">
        <v>0</v>
      </c>
      <c r="E636" s="1069" t="e">
        <v>#DIV/0!</v>
      </c>
    </row>
    <row r="637" spans="1:5" ht="15">
      <c r="A637" s="18" t="s">
        <v>1245</v>
      </c>
      <c r="B637" s="19" t="s">
        <v>1246</v>
      </c>
      <c r="C637" s="729">
        <v>0</v>
      </c>
      <c r="D637" s="1072">
        <v>0</v>
      </c>
      <c r="E637" s="1069" t="e">
        <v>#DIV/0!</v>
      </c>
    </row>
    <row r="638" spans="1:5" ht="15">
      <c r="A638" s="18" t="s">
        <v>1247</v>
      </c>
      <c r="B638" s="19" t="s">
        <v>1248</v>
      </c>
      <c r="C638" s="729">
        <v>0</v>
      </c>
      <c r="D638" s="1072">
        <v>0</v>
      </c>
      <c r="E638" s="1069" t="e">
        <v>#DIV/0!</v>
      </c>
    </row>
    <row r="639" spans="1:5" ht="15">
      <c r="A639" s="18" t="s">
        <v>1249</v>
      </c>
      <c r="B639" s="19" t="s">
        <v>1250</v>
      </c>
      <c r="C639" s="729">
        <v>2</v>
      </c>
      <c r="D639" s="1072">
        <v>0</v>
      </c>
      <c r="E639" s="1069" t="e">
        <v>#DIV/0!</v>
      </c>
    </row>
    <row r="640" spans="1:5" ht="15">
      <c r="A640" s="18" t="s">
        <v>1251</v>
      </c>
      <c r="B640" s="19" t="s">
        <v>1252</v>
      </c>
      <c r="C640" s="729">
        <v>2</v>
      </c>
      <c r="D640" s="1072">
        <v>1.3333333333333333</v>
      </c>
      <c r="E640" s="1069">
        <v>150</v>
      </c>
    </row>
    <row r="641" spans="1:5" ht="15">
      <c r="A641" s="18" t="s">
        <v>1253</v>
      </c>
      <c r="B641" s="19" t="s">
        <v>1254</v>
      </c>
      <c r="C641" s="729">
        <v>1</v>
      </c>
      <c r="D641" s="1072">
        <v>0</v>
      </c>
      <c r="E641" s="1069" t="e">
        <v>#DIV/0!</v>
      </c>
    </row>
    <row r="642" spans="1:5" ht="15">
      <c r="A642" s="18" t="s">
        <v>1255</v>
      </c>
      <c r="B642" s="19" t="s">
        <v>1256</v>
      </c>
      <c r="C642" s="729">
        <v>1</v>
      </c>
      <c r="D642" s="1072">
        <v>6.666666666666667</v>
      </c>
      <c r="E642" s="1069">
        <v>15</v>
      </c>
    </row>
    <row r="643" spans="1:5" ht="15">
      <c r="A643" s="18" t="s">
        <v>1257</v>
      </c>
      <c r="B643" s="19" t="s">
        <v>1258</v>
      </c>
      <c r="C643" s="729">
        <v>1</v>
      </c>
      <c r="D643" s="1072">
        <v>2.6666666666666665</v>
      </c>
      <c r="E643" s="1069">
        <v>37.5</v>
      </c>
    </row>
    <row r="644" spans="1:5" ht="15">
      <c r="A644" s="18" t="s">
        <v>1259</v>
      </c>
      <c r="B644" s="19" t="s">
        <v>1260</v>
      </c>
      <c r="C644" s="729">
        <v>15</v>
      </c>
      <c r="D644" s="1072">
        <v>33</v>
      </c>
      <c r="E644" s="1069">
        <v>45.454545454545453</v>
      </c>
    </row>
    <row r="645" spans="1:5" ht="15">
      <c r="A645" s="18" t="s">
        <v>1261</v>
      </c>
      <c r="B645" s="19" t="s">
        <v>1262</v>
      </c>
      <c r="C645" s="729">
        <v>8</v>
      </c>
      <c r="D645" s="1072">
        <v>14.666666666666668</v>
      </c>
      <c r="E645" s="1069">
        <v>54.54545454545454</v>
      </c>
    </row>
    <row r="646" spans="1:5" ht="15">
      <c r="A646" s="18" t="s">
        <v>1263</v>
      </c>
      <c r="B646" s="19" t="s">
        <v>1264</v>
      </c>
      <c r="C646" s="729">
        <v>0</v>
      </c>
      <c r="D646" s="1072">
        <v>1.3333333333333333</v>
      </c>
      <c r="E646" s="1069">
        <v>0</v>
      </c>
    </row>
    <row r="647" spans="1:5" ht="15">
      <c r="A647" s="18" t="s">
        <v>1265</v>
      </c>
      <c r="B647" s="19" t="s">
        <v>1266</v>
      </c>
      <c r="C647" s="729">
        <v>0</v>
      </c>
      <c r="D647" s="1072">
        <v>0</v>
      </c>
      <c r="E647" s="1069" t="e">
        <v>#DIV/0!</v>
      </c>
    </row>
    <row r="648" spans="1:5" ht="15">
      <c r="A648" s="18" t="s">
        <v>1267</v>
      </c>
      <c r="B648" s="19" t="s">
        <v>1268</v>
      </c>
      <c r="C648" s="729">
        <v>12</v>
      </c>
      <c r="D648" s="1072">
        <v>65.333333333333343</v>
      </c>
      <c r="E648" s="1069">
        <v>18.367346938775508</v>
      </c>
    </row>
    <row r="649" spans="1:5" ht="15">
      <c r="A649" s="18" t="s">
        <v>1269</v>
      </c>
      <c r="B649" s="19" t="s">
        <v>1270</v>
      </c>
      <c r="C649" s="729">
        <v>35</v>
      </c>
      <c r="D649" s="1072">
        <v>301.33333333333331</v>
      </c>
      <c r="E649" s="1069">
        <v>11.615044247787612</v>
      </c>
    </row>
    <row r="650" spans="1:5" ht="15">
      <c r="A650" s="18" t="s">
        <v>1271</v>
      </c>
      <c r="B650" s="19" t="s">
        <v>1272</v>
      </c>
      <c r="C650" s="729">
        <v>14</v>
      </c>
      <c r="D650" s="1072">
        <v>188</v>
      </c>
      <c r="E650" s="1069">
        <v>7.4468085106382977</v>
      </c>
    </row>
    <row r="651" spans="1:5" ht="15">
      <c r="A651" s="18" t="s">
        <v>1273</v>
      </c>
      <c r="B651" s="19" t="s">
        <v>1274</v>
      </c>
      <c r="C651" s="729">
        <v>9</v>
      </c>
      <c r="D651" s="1072">
        <v>16</v>
      </c>
      <c r="E651" s="1069">
        <v>56.25</v>
      </c>
    </row>
    <row r="652" spans="1:5" ht="15">
      <c r="A652" s="18" t="s">
        <v>1275</v>
      </c>
      <c r="B652" s="19" t="s">
        <v>1276</v>
      </c>
      <c r="C652" s="729">
        <v>3</v>
      </c>
      <c r="D652" s="1072">
        <v>9.3333333333333339</v>
      </c>
      <c r="E652" s="1069">
        <v>32.142857142857139</v>
      </c>
    </row>
    <row r="653" spans="1:5" ht="15">
      <c r="A653" s="18" t="s">
        <v>1277</v>
      </c>
      <c r="B653" s="19" t="s">
        <v>1278</v>
      </c>
      <c r="C653" s="729">
        <v>1</v>
      </c>
      <c r="D653" s="1072">
        <v>1.3333333333333333</v>
      </c>
      <c r="E653" s="1069">
        <v>75</v>
      </c>
    </row>
    <row r="654" spans="1:5" ht="18">
      <c r="A654" s="763">
        <v>19</v>
      </c>
      <c r="B654" s="766" t="s">
        <v>1279</v>
      </c>
      <c r="C654" s="1070">
        <v>97</v>
      </c>
      <c r="D654" s="1073"/>
      <c r="E654" s="1069" t="e">
        <v>#DIV/0!</v>
      </c>
    </row>
    <row r="655" spans="1:5" ht="15">
      <c r="A655" s="18" t="s">
        <v>1280</v>
      </c>
      <c r="B655" s="25" t="s">
        <v>1281</v>
      </c>
      <c r="C655" s="729">
        <v>0</v>
      </c>
      <c r="D655" s="1072">
        <v>0</v>
      </c>
      <c r="E655" s="1069" t="e">
        <v>#DIV/0!</v>
      </c>
    </row>
    <row r="656" spans="1:5" ht="15">
      <c r="A656" s="18" t="s">
        <v>1282</v>
      </c>
      <c r="B656" s="25" t="s">
        <v>1283</v>
      </c>
      <c r="C656" s="729">
        <v>0</v>
      </c>
      <c r="D656" s="1072">
        <v>0</v>
      </c>
      <c r="E656" s="1069" t="e">
        <v>#DIV/0!</v>
      </c>
    </row>
    <row r="657" spans="1:5" ht="15">
      <c r="A657" s="18" t="s">
        <v>1284</v>
      </c>
      <c r="B657" s="25" t="s">
        <v>1285</v>
      </c>
      <c r="C657" s="729">
        <v>11</v>
      </c>
      <c r="D657" s="1072">
        <v>21.333333333333332</v>
      </c>
      <c r="E657" s="1069">
        <v>51.5625</v>
      </c>
    </row>
    <row r="658" spans="1:5" ht="15">
      <c r="A658" s="18" t="s">
        <v>1286</v>
      </c>
      <c r="B658" s="25" t="s">
        <v>1287</v>
      </c>
      <c r="C658" s="729">
        <v>0</v>
      </c>
      <c r="D658" s="1072">
        <v>1.3333333333333333</v>
      </c>
      <c r="E658" s="1069">
        <v>0</v>
      </c>
    </row>
    <row r="659" spans="1:5" ht="15">
      <c r="A659" s="18" t="s">
        <v>1288</v>
      </c>
      <c r="B659" s="25" t="s">
        <v>1289</v>
      </c>
      <c r="C659" s="729">
        <v>5</v>
      </c>
      <c r="D659" s="1072">
        <v>36</v>
      </c>
      <c r="E659" s="1069">
        <v>13.888888888888889</v>
      </c>
    </row>
    <row r="660" spans="1:5" ht="15">
      <c r="A660" s="18" t="s">
        <v>1290</v>
      </c>
      <c r="B660" s="25" t="s">
        <v>1291</v>
      </c>
      <c r="C660" s="729">
        <v>61</v>
      </c>
      <c r="D660" s="1072">
        <v>129</v>
      </c>
      <c r="E660" s="1069">
        <v>47.286821705426355</v>
      </c>
    </row>
    <row r="661" spans="1:5" ht="15">
      <c r="A661" s="18" t="s">
        <v>1292</v>
      </c>
      <c r="B661" s="25" t="s">
        <v>1293</v>
      </c>
      <c r="C661" s="729">
        <v>1</v>
      </c>
      <c r="D661" s="1072">
        <v>4</v>
      </c>
      <c r="E661" s="1069">
        <v>25</v>
      </c>
    </row>
    <row r="662" spans="1:5" ht="15">
      <c r="A662" s="18" t="s">
        <v>1294</v>
      </c>
      <c r="B662" s="25" t="s">
        <v>1295</v>
      </c>
      <c r="C662" s="729">
        <v>2</v>
      </c>
      <c r="D662" s="1072">
        <v>9.3333333333333339</v>
      </c>
      <c r="E662" s="1069">
        <v>21.428571428571427</v>
      </c>
    </row>
    <row r="663" spans="1:5" ht="15">
      <c r="A663" s="18" t="s">
        <v>1296</v>
      </c>
      <c r="B663" s="25" t="s">
        <v>1297</v>
      </c>
      <c r="C663" s="729">
        <v>13</v>
      </c>
      <c r="D663" s="1072">
        <v>55</v>
      </c>
      <c r="E663" s="1069">
        <v>23.636363636363637</v>
      </c>
    </row>
    <row r="664" spans="1:5" ht="15">
      <c r="A664" s="18" t="s">
        <v>1298</v>
      </c>
      <c r="B664" s="25" t="s">
        <v>1299</v>
      </c>
      <c r="C664" s="729">
        <v>4</v>
      </c>
      <c r="D664" s="1072">
        <v>8</v>
      </c>
      <c r="E664" s="1069">
        <v>50</v>
      </c>
    </row>
    <row r="665" spans="1:5" ht="15">
      <c r="A665" s="18" t="s">
        <v>1300</v>
      </c>
      <c r="B665" s="25" t="s">
        <v>1301</v>
      </c>
      <c r="C665" s="729">
        <v>0</v>
      </c>
      <c r="D665" s="1072">
        <v>0</v>
      </c>
      <c r="E665" s="1069" t="e">
        <v>#DIV/0!</v>
      </c>
    </row>
    <row r="666" spans="1:5" ht="36">
      <c r="A666" s="763">
        <v>20</v>
      </c>
      <c r="B666" s="766" t="s">
        <v>1302</v>
      </c>
      <c r="C666" s="1070">
        <v>1</v>
      </c>
      <c r="D666" s="1073"/>
      <c r="E666" s="1069" t="e">
        <v>#DIV/0!</v>
      </c>
    </row>
    <row r="667" spans="1:5" ht="15">
      <c r="A667" s="18" t="s">
        <v>1303</v>
      </c>
      <c r="B667" s="19" t="s">
        <v>1304</v>
      </c>
      <c r="C667" s="729">
        <v>0</v>
      </c>
      <c r="D667" s="1072">
        <v>0</v>
      </c>
      <c r="E667" s="1069" t="e">
        <v>#DIV/0!</v>
      </c>
    </row>
    <row r="668" spans="1:5" ht="15">
      <c r="A668" s="18" t="s">
        <v>1305</v>
      </c>
      <c r="B668" s="19" t="s">
        <v>1306</v>
      </c>
      <c r="C668" s="729">
        <v>0</v>
      </c>
      <c r="D668" s="1072">
        <v>0</v>
      </c>
      <c r="E668" s="1069" t="e">
        <v>#DIV/0!</v>
      </c>
    </row>
    <row r="669" spans="1:5" ht="15">
      <c r="A669" s="18" t="s">
        <v>1307</v>
      </c>
      <c r="B669" s="19" t="s">
        <v>1308</v>
      </c>
      <c r="C669" s="729">
        <v>1</v>
      </c>
      <c r="D669" s="1072">
        <v>0</v>
      </c>
      <c r="E669" s="1069" t="e">
        <v>#DIV/0!</v>
      </c>
    </row>
    <row r="670" spans="1:5" ht="15">
      <c r="A670" s="18" t="s">
        <v>1309</v>
      </c>
      <c r="B670" s="19" t="s">
        <v>1310</v>
      </c>
      <c r="C670" s="729">
        <v>0</v>
      </c>
      <c r="D670" s="1072">
        <v>0</v>
      </c>
      <c r="E670" s="1069" t="e">
        <v>#DIV/0!</v>
      </c>
    </row>
    <row r="671" spans="1:5" ht="15">
      <c r="A671" s="18" t="s">
        <v>1311</v>
      </c>
      <c r="B671" s="19" t="s">
        <v>1312</v>
      </c>
      <c r="C671" s="729">
        <v>0</v>
      </c>
      <c r="D671" s="1072">
        <v>0</v>
      </c>
      <c r="E671" s="1069" t="e">
        <v>#DIV/0!</v>
      </c>
    </row>
    <row r="672" spans="1:5" ht="15">
      <c r="A672" s="18" t="s">
        <v>1313</v>
      </c>
      <c r="B672" s="19" t="s">
        <v>1314</v>
      </c>
      <c r="C672" s="729">
        <v>0</v>
      </c>
      <c r="D672" s="1072">
        <v>0</v>
      </c>
      <c r="E672" s="1069" t="e">
        <v>#DIV/0!</v>
      </c>
    </row>
    <row r="673" spans="1:5" ht="18">
      <c r="A673" s="763">
        <v>21</v>
      </c>
      <c r="B673" s="766" t="s">
        <v>1315</v>
      </c>
      <c r="C673" s="1070">
        <v>17</v>
      </c>
      <c r="D673" s="1073"/>
      <c r="E673" s="1069" t="e">
        <v>#DIV/0!</v>
      </c>
    </row>
    <row r="674" spans="1:5" ht="15">
      <c r="A674" s="18" t="s">
        <v>1316</v>
      </c>
      <c r="B674" s="19" t="s">
        <v>1317</v>
      </c>
      <c r="C674" s="729">
        <v>0</v>
      </c>
      <c r="D674" s="1072">
        <v>0</v>
      </c>
      <c r="E674" s="1069" t="e">
        <v>#DIV/0!</v>
      </c>
    </row>
    <row r="675" spans="1:5" ht="25.5">
      <c r="A675" s="18" t="s">
        <v>1318</v>
      </c>
      <c r="B675" s="19" t="s">
        <v>1319</v>
      </c>
      <c r="C675" s="729">
        <v>0</v>
      </c>
      <c r="D675" s="1072">
        <v>0</v>
      </c>
      <c r="E675" s="1069" t="e">
        <v>#DIV/0!</v>
      </c>
    </row>
    <row r="676" spans="1:5" ht="25.5">
      <c r="A676" s="18" t="s">
        <v>1320</v>
      </c>
      <c r="B676" s="19" t="s">
        <v>1321</v>
      </c>
      <c r="C676" s="729">
        <v>0</v>
      </c>
      <c r="D676" s="1072">
        <v>0</v>
      </c>
      <c r="E676" s="1069" t="e">
        <v>#DIV/0!</v>
      </c>
    </row>
    <row r="677" spans="1:5" ht="15">
      <c r="A677" s="18" t="s">
        <v>1322</v>
      </c>
      <c r="B677" s="19" t="s">
        <v>1323</v>
      </c>
      <c r="C677" s="729">
        <v>0</v>
      </c>
      <c r="D677" s="1072">
        <v>0</v>
      </c>
      <c r="E677" s="1069" t="e">
        <v>#DIV/0!</v>
      </c>
    </row>
    <row r="678" spans="1:5" ht="15">
      <c r="A678" s="18" t="s">
        <v>1324</v>
      </c>
      <c r="B678" s="23" t="s">
        <v>1325</v>
      </c>
      <c r="C678" s="729">
        <v>0</v>
      </c>
      <c r="D678" s="1072">
        <v>0</v>
      </c>
      <c r="E678" s="1069" t="e">
        <v>#DIV/0!</v>
      </c>
    </row>
    <row r="679" spans="1:5" ht="15">
      <c r="A679" s="18" t="s">
        <v>1326</v>
      </c>
      <c r="B679" s="23" t="s">
        <v>1327</v>
      </c>
      <c r="C679" s="729">
        <v>0</v>
      </c>
      <c r="D679" s="1072">
        <v>0</v>
      </c>
      <c r="E679" s="1069" t="e">
        <v>#DIV/0!</v>
      </c>
    </row>
    <row r="680" spans="1:5" ht="15">
      <c r="A680" s="18" t="s">
        <v>1328</v>
      </c>
      <c r="B680" s="19" t="s">
        <v>1329</v>
      </c>
      <c r="C680" s="729">
        <v>0</v>
      </c>
      <c r="D680" s="1072">
        <v>0</v>
      </c>
      <c r="E680" s="1069" t="e">
        <v>#DIV/0!</v>
      </c>
    </row>
    <row r="681" spans="1:5" ht="15">
      <c r="A681" s="18" t="s">
        <v>1330</v>
      </c>
      <c r="B681" s="23" t="s">
        <v>1331</v>
      </c>
      <c r="C681" s="729">
        <v>0</v>
      </c>
      <c r="D681" s="1072">
        <v>0</v>
      </c>
      <c r="E681" s="1069" t="e">
        <v>#DIV/0!</v>
      </c>
    </row>
    <row r="682" spans="1:5" ht="15">
      <c r="A682" s="18" t="s">
        <v>1332</v>
      </c>
      <c r="B682" s="23" t="s">
        <v>1333</v>
      </c>
      <c r="C682" s="729">
        <v>0</v>
      </c>
      <c r="D682" s="1072">
        <v>0</v>
      </c>
      <c r="E682" s="1069" t="e">
        <v>#DIV/0!</v>
      </c>
    </row>
    <row r="683" spans="1:5" ht="15">
      <c r="A683" s="18" t="s">
        <v>1334</v>
      </c>
      <c r="B683" s="23" t="s">
        <v>1335</v>
      </c>
      <c r="C683" s="729">
        <v>0</v>
      </c>
      <c r="D683" s="1072">
        <v>0</v>
      </c>
      <c r="E683" s="1069" t="e">
        <v>#DIV/0!</v>
      </c>
    </row>
    <row r="684" spans="1:5" ht="15">
      <c r="A684" s="18" t="s">
        <v>1336</v>
      </c>
      <c r="B684" s="19" t="s">
        <v>1337</v>
      </c>
      <c r="C684" s="729">
        <v>0</v>
      </c>
      <c r="D684" s="1072">
        <v>0</v>
      </c>
      <c r="E684" s="1069" t="e">
        <v>#DIV/0!</v>
      </c>
    </row>
    <row r="685" spans="1:5" ht="15">
      <c r="A685" s="18" t="s">
        <v>1338</v>
      </c>
      <c r="B685" s="19" t="s">
        <v>1339</v>
      </c>
      <c r="C685" s="729">
        <v>0</v>
      </c>
      <c r="D685" s="1072">
        <v>0</v>
      </c>
      <c r="E685" s="1069" t="e">
        <v>#DIV/0!</v>
      </c>
    </row>
    <row r="686" spans="1:5" ht="15">
      <c r="A686" s="18" t="s">
        <v>1340</v>
      </c>
      <c r="B686" s="19" t="s">
        <v>1341</v>
      </c>
      <c r="C686" s="729">
        <v>0</v>
      </c>
      <c r="D686" s="1072">
        <v>0</v>
      </c>
      <c r="E686" s="1069" t="e">
        <v>#DIV/0!</v>
      </c>
    </row>
    <row r="687" spans="1:5" ht="15">
      <c r="A687" s="18" t="s">
        <v>1342</v>
      </c>
      <c r="B687" s="23" t="s">
        <v>1343</v>
      </c>
      <c r="C687" s="729">
        <v>0</v>
      </c>
      <c r="D687" s="1072">
        <v>0</v>
      </c>
      <c r="E687" s="1069" t="e">
        <v>#DIV/0!</v>
      </c>
    </row>
    <row r="688" spans="1:5" ht="15">
      <c r="A688" s="18" t="s">
        <v>1344</v>
      </c>
      <c r="B688" s="23" t="s">
        <v>1345</v>
      </c>
      <c r="C688" s="729">
        <v>0</v>
      </c>
      <c r="D688" s="1072">
        <v>0</v>
      </c>
      <c r="E688" s="1069" t="e">
        <v>#DIV/0!</v>
      </c>
    </row>
    <row r="689" spans="1:5" ht="15">
      <c r="A689" s="18" t="s">
        <v>1346</v>
      </c>
      <c r="B689" s="19" t="s">
        <v>1347</v>
      </c>
      <c r="C689" s="729">
        <v>1</v>
      </c>
      <c r="D689" s="1072">
        <v>1.3333333333333333</v>
      </c>
      <c r="E689" s="1069">
        <v>75</v>
      </c>
    </row>
    <row r="690" spans="1:5" ht="15">
      <c r="A690" s="18" t="s">
        <v>1348</v>
      </c>
      <c r="B690" s="19" t="s">
        <v>1349</v>
      </c>
      <c r="C690" s="729">
        <v>0</v>
      </c>
      <c r="D690" s="1072">
        <v>0</v>
      </c>
      <c r="E690" s="1069" t="e">
        <v>#DIV/0!</v>
      </c>
    </row>
    <row r="691" spans="1:5" ht="15">
      <c r="A691" s="18" t="s">
        <v>1350</v>
      </c>
      <c r="B691" s="19" t="s">
        <v>1351</v>
      </c>
      <c r="C691" s="729">
        <v>0</v>
      </c>
      <c r="D691" s="1072">
        <v>0</v>
      </c>
      <c r="E691" s="1069" t="e">
        <v>#DIV/0!</v>
      </c>
    </row>
    <row r="692" spans="1:5" ht="15">
      <c r="A692" s="18" t="s">
        <v>1352</v>
      </c>
      <c r="B692" s="19" t="s">
        <v>1353</v>
      </c>
      <c r="C692" s="729">
        <v>0</v>
      </c>
      <c r="D692" s="1072">
        <v>0</v>
      </c>
      <c r="E692" s="1069" t="e">
        <v>#DIV/0!</v>
      </c>
    </row>
    <row r="693" spans="1:5" ht="15">
      <c r="A693" s="18" t="s">
        <v>1354</v>
      </c>
      <c r="B693" s="19" t="s">
        <v>1355</v>
      </c>
      <c r="C693" s="729">
        <v>0</v>
      </c>
      <c r="D693" s="1072">
        <v>0</v>
      </c>
      <c r="E693" s="1069" t="e">
        <v>#DIV/0!</v>
      </c>
    </row>
    <row r="694" spans="1:5" ht="15">
      <c r="A694" s="18" t="s">
        <v>1356</v>
      </c>
      <c r="B694" s="19" t="s">
        <v>1357</v>
      </c>
      <c r="C694" s="729">
        <v>0</v>
      </c>
      <c r="D694" s="1072">
        <v>1.3333333333333333</v>
      </c>
      <c r="E694" s="1069">
        <v>0</v>
      </c>
    </row>
    <row r="695" spans="1:5" ht="15">
      <c r="A695" s="18" t="s">
        <v>1358</v>
      </c>
      <c r="B695" s="19" t="s">
        <v>1359</v>
      </c>
      <c r="C695" s="729">
        <v>0</v>
      </c>
      <c r="D695" s="1072">
        <v>0</v>
      </c>
      <c r="E695" s="1069" t="e">
        <v>#DIV/0!</v>
      </c>
    </row>
    <row r="696" spans="1:5" ht="15">
      <c r="A696" s="18" t="s">
        <v>1360</v>
      </c>
      <c r="B696" s="19" t="s">
        <v>1361</v>
      </c>
      <c r="C696" s="729">
        <v>1</v>
      </c>
      <c r="D696" s="1072">
        <v>1.3333333333333333</v>
      </c>
      <c r="E696" s="1069">
        <v>75</v>
      </c>
    </row>
    <row r="697" spans="1:5" ht="15">
      <c r="A697" s="18" t="s">
        <v>1362</v>
      </c>
      <c r="B697" s="19" t="s">
        <v>1363</v>
      </c>
      <c r="C697" s="729">
        <v>11</v>
      </c>
      <c r="D697" s="1072">
        <v>22</v>
      </c>
      <c r="E697" s="1069">
        <v>50</v>
      </c>
    </row>
    <row r="698" spans="1:5" ht="15">
      <c r="A698" s="18" t="s">
        <v>1364</v>
      </c>
      <c r="B698" s="19" t="s">
        <v>1365</v>
      </c>
      <c r="C698" s="729">
        <v>0</v>
      </c>
      <c r="D698" s="1072">
        <v>8</v>
      </c>
      <c r="E698" s="1069">
        <v>0</v>
      </c>
    </row>
    <row r="699" spans="1:5" ht="15">
      <c r="A699" s="18" t="s">
        <v>1366</v>
      </c>
      <c r="B699" s="19" t="s">
        <v>1367</v>
      </c>
      <c r="C699" s="729">
        <v>0</v>
      </c>
      <c r="D699" s="1072">
        <v>0</v>
      </c>
      <c r="E699" s="1069" t="e">
        <v>#DIV/0!</v>
      </c>
    </row>
    <row r="700" spans="1:5" ht="15">
      <c r="A700" s="18" t="s">
        <v>1368</v>
      </c>
      <c r="B700" s="19" t="s">
        <v>1369</v>
      </c>
      <c r="C700" s="729">
        <v>4</v>
      </c>
      <c r="D700" s="1072">
        <v>2.6666666666666665</v>
      </c>
      <c r="E700" s="1069">
        <v>150</v>
      </c>
    </row>
    <row r="701" spans="1:5" ht="15">
      <c r="A701" s="18" t="s">
        <v>1370</v>
      </c>
      <c r="B701" s="19" t="s">
        <v>1371</v>
      </c>
      <c r="C701" s="729">
        <v>0</v>
      </c>
      <c r="D701" s="1072">
        <v>0</v>
      </c>
      <c r="E701" s="1069" t="e">
        <v>#DIV/0!</v>
      </c>
    </row>
    <row r="702" spans="1:5" ht="15">
      <c r="A702" s="18" t="s">
        <v>1372</v>
      </c>
      <c r="B702" s="19" t="s">
        <v>1373</v>
      </c>
      <c r="C702" s="729">
        <v>0</v>
      </c>
      <c r="D702" s="1072">
        <v>0</v>
      </c>
      <c r="E702" s="1069" t="e">
        <v>#DIV/0!</v>
      </c>
    </row>
    <row r="703" spans="1:5" ht="18">
      <c r="A703" s="763">
        <v>22</v>
      </c>
      <c r="B703" s="766" t="s">
        <v>1374</v>
      </c>
      <c r="C703" s="1070">
        <v>0</v>
      </c>
      <c r="D703" s="1073"/>
      <c r="E703" s="1069" t="e">
        <v>#DIV/0!</v>
      </c>
    </row>
    <row r="704" spans="1:5" ht="15">
      <c r="A704" s="18" t="s">
        <v>1375</v>
      </c>
      <c r="B704" s="19" t="s">
        <v>1376</v>
      </c>
      <c r="C704" s="729">
        <v>0</v>
      </c>
      <c r="D704" s="1072">
        <v>0</v>
      </c>
      <c r="E704" s="1069" t="e">
        <v>#DIV/0!</v>
      </c>
    </row>
    <row r="705" spans="1:5" ht="15">
      <c r="A705" s="18" t="s">
        <v>1377</v>
      </c>
      <c r="B705" s="19" t="s">
        <v>1378</v>
      </c>
      <c r="C705" s="729">
        <v>0</v>
      </c>
      <c r="D705" s="1072">
        <v>0</v>
      </c>
      <c r="E705" s="1069" t="e">
        <v>#DIV/0!</v>
      </c>
    </row>
    <row r="706" spans="1:5" ht="15">
      <c r="A706" s="18" t="s">
        <v>1379</v>
      </c>
      <c r="B706" s="19" t="s">
        <v>1380</v>
      </c>
      <c r="C706" s="729">
        <v>0</v>
      </c>
      <c r="D706" s="1072">
        <v>0</v>
      </c>
      <c r="E706" s="1069" t="e">
        <v>#DIV/0!</v>
      </c>
    </row>
    <row r="707" spans="1:5" ht="15">
      <c r="A707" s="18" t="s">
        <v>1381</v>
      </c>
      <c r="B707" s="19" t="s">
        <v>1382</v>
      </c>
      <c r="C707" s="729">
        <v>0</v>
      </c>
      <c r="D707" s="1072">
        <v>0</v>
      </c>
      <c r="E707" s="1069" t="e">
        <v>#DIV/0!</v>
      </c>
    </row>
    <row r="708" spans="1:5" ht="15">
      <c r="A708" s="18" t="s">
        <v>1383</v>
      </c>
      <c r="B708" s="19" t="s">
        <v>1384</v>
      </c>
      <c r="C708" s="729">
        <v>0</v>
      </c>
      <c r="D708" s="1072">
        <v>0</v>
      </c>
      <c r="E708" s="1069" t="e">
        <v>#DIV/0!</v>
      </c>
    </row>
    <row r="709" spans="1:5" ht="15">
      <c r="A709" s="18" t="s">
        <v>1385</v>
      </c>
      <c r="B709" s="19" t="s">
        <v>1386</v>
      </c>
      <c r="C709" s="729">
        <v>0</v>
      </c>
      <c r="D709" s="1072">
        <v>0</v>
      </c>
      <c r="E709" s="1069" t="e">
        <v>#DIV/0!</v>
      </c>
    </row>
    <row r="710" spans="1:5" ht="15">
      <c r="A710" s="18" t="s">
        <v>1387</v>
      </c>
      <c r="B710" s="19" t="s">
        <v>1388</v>
      </c>
      <c r="C710" s="729">
        <v>0</v>
      </c>
      <c r="D710" s="1072">
        <v>0</v>
      </c>
      <c r="E710" s="1069" t="e">
        <v>#DIV/0!</v>
      </c>
    </row>
    <row r="711" spans="1:5" ht="15">
      <c r="A711" s="18" t="s">
        <v>1389</v>
      </c>
      <c r="B711" s="19" t="s">
        <v>1390</v>
      </c>
      <c r="C711" s="729">
        <v>0</v>
      </c>
      <c r="D711" s="1072">
        <v>0</v>
      </c>
      <c r="E711" s="1069" t="e">
        <v>#DIV/0!</v>
      </c>
    </row>
    <row r="712" spans="1:5" ht="36">
      <c r="A712" s="763">
        <v>23</v>
      </c>
      <c r="B712" s="766" t="s">
        <v>1391</v>
      </c>
      <c r="C712" s="1070">
        <v>752</v>
      </c>
      <c r="D712" s="1073"/>
      <c r="E712" s="1069" t="e">
        <v>#DIV/0!</v>
      </c>
    </row>
    <row r="713" spans="1:5" ht="25.5">
      <c r="A713" s="18" t="s">
        <v>1392</v>
      </c>
      <c r="B713" s="19" t="s">
        <v>1393</v>
      </c>
      <c r="C713" s="729">
        <v>1</v>
      </c>
      <c r="D713" s="1072">
        <v>2.6666666666666665</v>
      </c>
      <c r="E713" s="1069">
        <v>37.5</v>
      </c>
    </row>
    <row r="714" spans="1:5" ht="25.5">
      <c r="A714" s="18" t="s">
        <v>1394</v>
      </c>
      <c r="B714" s="19" t="s">
        <v>1395</v>
      </c>
      <c r="C714" s="729">
        <v>3</v>
      </c>
      <c r="D714" s="1072">
        <v>18.666666666666668</v>
      </c>
      <c r="E714" s="1069">
        <v>16.071428571428569</v>
      </c>
    </row>
    <row r="715" spans="1:5" ht="15">
      <c r="A715" s="18" t="s">
        <v>1396</v>
      </c>
      <c r="B715" s="19" t="s">
        <v>1397</v>
      </c>
      <c r="C715" s="729">
        <v>15</v>
      </c>
      <c r="D715" s="1072">
        <v>51</v>
      </c>
      <c r="E715" s="1069">
        <v>29.411764705882355</v>
      </c>
    </row>
    <row r="716" spans="1:5" ht="15">
      <c r="A716" s="18" t="s">
        <v>1398</v>
      </c>
      <c r="B716" s="19" t="s">
        <v>1399</v>
      </c>
      <c r="C716" s="729">
        <v>0</v>
      </c>
      <c r="D716" s="1072">
        <v>0</v>
      </c>
      <c r="E716" s="1069" t="e">
        <v>#DIV/0!</v>
      </c>
    </row>
    <row r="717" spans="1:5" ht="15">
      <c r="A717" s="18" t="s">
        <v>1400</v>
      </c>
      <c r="B717" s="19" t="s">
        <v>1401</v>
      </c>
      <c r="C717" s="729">
        <v>0</v>
      </c>
      <c r="D717" s="1072">
        <v>0</v>
      </c>
      <c r="E717" s="1069" t="e">
        <v>#DIV/0!</v>
      </c>
    </row>
    <row r="718" spans="1:5" ht="15">
      <c r="A718" s="18" t="s">
        <v>1402</v>
      </c>
      <c r="B718" s="19" t="s">
        <v>1403</v>
      </c>
      <c r="C718" s="729">
        <v>0</v>
      </c>
      <c r="D718" s="1072">
        <v>0</v>
      </c>
      <c r="E718" s="1069" t="e">
        <v>#DIV/0!</v>
      </c>
    </row>
    <row r="719" spans="1:5" ht="15">
      <c r="A719" s="18" t="s">
        <v>1404</v>
      </c>
      <c r="B719" s="19" t="s">
        <v>1405</v>
      </c>
      <c r="C719" s="729">
        <v>6</v>
      </c>
      <c r="D719" s="1072">
        <v>6.666666666666667</v>
      </c>
      <c r="E719" s="1069">
        <v>89.999999999999986</v>
      </c>
    </row>
    <row r="720" spans="1:5" ht="15">
      <c r="A720" s="18" t="s">
        <v>1406</v>
      </c>
      <c r="B720" s="19" t="s">
        <v>1407</v>
      </c>
      <c r="C720" s="729">
        <v>2</v>
      </c>
      <c r="D720" s="1072">
        <v>9.3333333333333339</v>
      </c>
      <c r="E720" s="1069">
        <v>21.428571428571427</v>
      </c>
    </row>
    <row r="721" spans="1:5" ht="15">
      <c r="A721" s="18" t="s">
        <v>1408</v>
      </c>
      <c r="B721" s="19" t="s">
        <v>1409</v>
      </c>
      <c r="C721" s="729">
        <v>0</v>
      </c>
      <c r="D721" s="1072">
        <v>0</v>
      </c>
      <c r="E721" s="1069" t="e">
        <v>#DIV/0!</v>
      </c>
    </row>
    <row r="722" spans="1:5" ht="15">
      <c r="A722" s="18" t="s">
        <v>1410</v>
      </c>
      <c r="B722" s="19" t="s">
        <v>1411</v>
      </c>
      <c r="C722" s="729">
        <v>78</v>
      </c>
      <c r="D722" s="1072">
        <v>5.333333333333333</v>
      </c>
      <c r="E722" s="1069">
        <v>1462.5</v>
      </c>
    </row>
    <row r="723" spans="1:5" ht="15">
      <c r="A723" s="18" t="s">
        <v>1412</v>
      </c>
      <c r="B723" s="19" t="s">
        <v>1413</v>
      </c>
      <c r="C723" s="729">
        <v>429</v>
      </c>
      <c r="D723" s="1072">
        <v>20</v>
      </c>
      <c r="E723" s="1069">
        <v>2145</v>
      </c>
    </row>
    <row r="724" spans="1:5" ht="15">
      <c r="A724" s="18" t="s">
        <v>1414</v>
      </c>
      <c r="B724" s="19" t="s">
        <v>1415</v>
      </c>
      <c r="C724" s="729">
        <v>218</v>
      </c>
      <c r="D724" s="1072">
        <v>1021.3333333333334</v>
      </c>
      <c r="E724" s="1069">
        <v>21.344647519582242</v>
      </c>
    </row>
    <row r="725" spans="1:5" ht="15">
      <c r="A725" s="18" t="s">
        <v>1416</v>
      </c>
      <c r="B725" s="19" t="s">
        <v>1417</v>
      </c>
      <c r="C725" s="729">
        <v>0</v>
      </c>
      <c r="D725" s="1072">
        <v>0</v>
      </c>
      <c r="E725" s="1069" t="e">
        <v>#DIV/0!</v>
      </c>
    </row>
    <row r="726" spans="1:5" ht="23.25">
      <c r="A726" s="768"/>
      <c r="B726" s="769" t="s">
        <v>1418</v>
      </c>
      <c r="C726" s="1070">
        <v>26</v>
      </c>
      <c r="D726" s="1073"/>
      <c r="E726" s="1069" t="e">
        <v>#DIV/0!</v>
      </c>
    </row>
    <row r="727" spans="1:5" ht="15">
      <c r="A727" s="18" t="s">
        <v>1419</v>
      </c>
      <c r="B727" s="26" t="s">
        <v>1420</v>
      </c>
      <c r="C727" s="729">
        <v>5</v>
      </c>
      <c r="D727" s="1072">
        <v>21.333333333333332</v>
      </c>
      <c r="E727" s="1069">
        <v>23.4375</v>
      </c>
    </row>
    <row r="728" spans="1:5" ht="15">
      <c r="A728" s="27" t="s">
        <v>1421</v>
      </c>
      <c r="B728" s="26" t="s">
        <v>1422</v>
      </c>
      <c r="C728" s="729">
        <v>6</v>
      </c>
      <c r="D728" s="1072">
        <v>17.333333333333332</v>
      </c>
      <c r="E728" s="1069">
        <v>34.61538461538462</v>
      </c>
    </row>
    <row r="729" spans="1:5" ht="15">
      <c r="A729" s="27" t="s">
        <v>1423</v>
      </c>
      <c r="B729" s="26" t="s">
        <v>1424</v>
      </c>
      <c r="C729" s="729">
        <v>15</v>
      </c>
      <c r="D729" s="1072">
        <v>24</v>
      </c>
      <c r="E729" s="1069">
        <v>62.5</v>
      </c>
    </row>
    <row r="730" spans="1:5" ht="23.25">
      <c r="A730" s="770"/>
      <c r="B730" s="769" t="s">
        <v>1425</v>
      </c>
      <c r="C730" s="1070">
        <v>8</v>
      </c>
      <c r="D730" s="1073"/>
      <c r="E730" s="1069" t="e">
        <v>#DIV/0!</v>
      </c>
    </row>
    <row r="731" spans="1:5" ht="15">
      <c r="A731" s="27" t="s">
        <v>1426</v>
      </c>
      <c r="B731" s="26" t="s">
        <v>1427</v>
      </c>
      <c r="C731" s="729">
        <v>1</v>
      </c>
      <c r="D731" s="1072">
        <v>87</v>
      </c>
      <c r="E731" s="1069">
        <v>1.1494252873563218</v>
      </c>
    </row>
    <row r="732" spans="1:5" ht="15">
      <c r="A732" s="27" t="s">
        <v>1428</v>
      </c>
      <c r="B732" s="26" t="s">
        <v>1429</v>
      </c>
      <c r="C732" s="729">
        <v>7</v>
      </c>
      <c r="D732" s="1072">
        <v>12</v>
      </c>
      <c r="E732" s="1069">
        <v>58.333333333333336</v>
      </c>
    </row>
    <row r="733" spans="1:5" ht="15">
      <c r="A733" s="27" t="s">
        <v>1430</v>
      </c>
      <c r="B733" s="26" t="s">
        <v>1431</v>
      </c>
      <c r="C733" s="729">
        <v>0</v>
      </c>
      <c r="D733" s="1072">
        <v>0</v>
      </c>
      <c r="E733" s="1069" t="e">
        <v>#DIV/0!</v>
      </c>
    </row>
    <row r="734" spans="1:5">
      <c r="D734" s="3"/>
      <c r="E734" s="3"/>
    </row>
    <row r="735" spans="1:5">
      <c r="D735" s="3"/>
      <c r="E735" s="3"/>
    </row>
  </sheetData>
  <mergeCells count="1">
    <mergeCell ref="C1:F1"/>
  </mergeCells>
  <conditionalFormatting sqref="A728:A729 A731:A733">
    <cfRule type="expression" dxfId="23" priority="1" stopIfTrue="1">
      <formula>AND(COUNTIF($A$728:$A$729, A728)+COUNTIF($A$731:$A$733, A728)&gt;1,NOT(ISBLANK(A728)))</formula>
    </cfRule>
  </conditionalFormatting>
  <pageMargins left="0.23622047244094491" right="0.23622047244094491" top="0.35433070866141736" bottom="0.2" header="0.31496062992125984" footer="0.31496062992125984"/>
  <pageSetup paperSize="9" scale="83" fitToHeight="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C00000"/>
  </sheetPr>
  <dimension ref="A1:L2808"/>
  <sheetViews>
    <sheetView topLeftCell="A2773" workbookViewId="0">
      <selection activeCell="M2805" sqref="M2805"/>
    </sheetView>
  </sheetViews>
  <sheetFormatPr defaultRowHeight="12.75"/>
  <cols>
    <col min="1" max="1" width="10.85546875" style="315" customWidth="1"/>
    <col min="2" max="2" width="45.140625" style="316" customWidth="1"/>
    <col min="3" max="3" width="9" style="319" customWidth="1"/>
    <col min="4" max="4" width="10.42578125" style="308" customWidth="1"/>
    <col min="5" max="5" width="9.5703125" style="319" customWidth="1"/>
    <col min="6" max="6" width="9.42578125" style="308" customWidth="1"/>
    <col min="7" max="7" width="9.85546875" style="319" customWidth="1"/>
    <col min="8" max="8" width="10" style="308" customWidth="1"/>
    <col min="9" max="249" width="9.140625" style="309"/>
    <col min="250" max="250" width="10.85546875" style="309" customWidth="1"/>
    <col min="251" max="251" width="47.42578125" style="309" customWidth="1"/>
    <col min="252" max="252" width="9" style="309" customWidth="1"/>
    <col min="253" max="253" width="10.42578125" style="309" customWidth="1"/>
    <col min="254" max="254" width="9.5703125" style="309" customWidth="1"/>
    <col min="255" max="255" width="9.42578125" style="309" customWidth="1"/>
    <col min="256" max="256" width="9.85546875" style="309" customWidth="1"/>
    <col min="257" max="257" width="10" style="309" customWidth="1"/>
    <col min="258" max="258" width="6" style="309" customWidth="1"/>
    <col min="259" max="505" width="9.140625" style="309"/>
    <col min="506" max="506" width="10.85546875" style="309" customWidth="1"/>
    <col min="507" max="507" width="47.42578125" style="309" customWidth="1"/>
    <col min="508" max="508" width="9" style="309" customWidth="1"/>
    <col min="509" max="509" width="10.42578125" style="309" customWidth="1"/>
    <col min="510" max="510" width="9.5703125" style="309" customWidth="1"/>
    <col min="511" max="511" width="9.42578125" style="309" customWidth="1"/>
    <col min="512" max="512" width="9.85546875" style="309" customWidth="1"/>
    <col min="513" max="513" width="10" style="309" customWidth="1"/>
    <col min="514" max="514" width="6" style="309" customWidth="1"/>
    <col min="515" max="761" width="9.140625" style="309"/>
    <col min="762" max="762" width="10.85546875" style="309" customWidth="1"/>
    <col min="763" max="763" width="47.42578125" style="309" customWidth="1"/>
    <col min="764" max="764" width="9" style="309" customWidth="1"/>
    <col min="765" max="765" width="10.42578125" style="309" customWidth="1"/>
    <col min="766" max="766" width="9.5703125" style="309" customWidth="1"/>
    <col min="767" max="767" width="9.42578125" style="309" customWidth="1"/>
    <col min="768" max="768" width="9.85546875" style="309" customWidth="1"/>
    <col min="769" max="769" width="10" style="309" customWidth="1"/>
    <col min="770" max="770" width="6" style="309" customWidth="1"/>
    <col min="771" max="1017" width="9.140625" style="309"/>
    <col min="1018" max="1018" width="10.85546875" style="309" customWidth="1"/>
    <col min="1019" max="1019" width="47.42578125" style="309" customWidth="1"/>
    <col min="1020" max="1020" width="9" style="309" customWidth="1"/>
    <col min="1021" max="1021" width="10.42578125" style="309" customWidth="1"/>
    <col min="1022" max="1022" width="9.5703125" style="309" customWidth="1"/>
    <col min="1023" max="1023" width="9.42578125" style="309" customWidth="1"/>
    <col min="1024" max="1024" width="9.85546875" style="309" customWidth="1"/>
    <col min="1025" max="1025" width="10" style="309" customWidth="1"/>
    <col min="1026" max="1026" width="6" style="309" customWidth="1"/>
    <col min="1027" max="1273" width="9.140625" style="309"/>
    <col min="1274" max="1274" width="10.85546875" style="309" customWidth="1"/>
    <col min="1275" max="1275" width="47.42578125" style="309" customWidth="1"/>
    <col min="1276" max="1276" width="9" style="309" customWidth="1"/>
    <col min="1277" max="1277" width="10.42578125" style="309" customWidth="1"/>
    <col min="1278" max="1278" width="9.5703125" style="309" customWidth="1"/>
    <col min="1279" max="1279" width="9.42578125" style="309" customWidth="1"/>
    <col min="1280" max="1280" width="9.85546875" style="309" customWidth="1"/>
    <col min="1281" max="1281" width="10" style="309" customWidth="1"/>
    <col min="1282" max="1282" width="6" style="309" customWidth="1"/>
    <col min="1283" max="1529" width="9.140625" style="309"/>
    <col min="1530" max="1530" width="10.85546875" style="309" customWidth="1"/>
    <col min="1531" max="1531" width="47.42578125" style="309" customWidth="1"/>
    <col min="1532" max="1532" width="9" style="309" customWidth="1"/>
    <col min="1533" max="1533" width="10.42578125" style="309" customWidth="1"/>
    <col min="1534" max="1534" width="9.5703125" style="309" customWidth="1"/>
    <col min="1535" max="1535" width="9.42578125" style="309" customWidth="1"/>
    <col min="1536" max="1536" width="9.85546875" style="309" customWidth="1"/>
    <col min="1537" max="1537" width="10" style="309" customWidth="1"/>
    <col min="1538" max="1538" width="6" style="309" customWidth="1"/>
    <col min="1539" max="1785" width="9.140625" style="309"/>
    <col min="1786" max="1786" width="10.85546875" style="309" customWidth="1"/>
    <col min="1787" max="1787" width="47.42578125" style="309" customWidth="1"/>
    <col min="1788" max="1788" width="9" style="309" customWidth="1"/>
    <col min="1789" max="1789" width="10.42578125" style="309" customWidth="1"/>
    <col min="1790" max="1790" width="9.5703125" style="309" customWidth="1"/>
    <col min="1791" max="1791" width="9.42578125" style="309" customWidth="1"/>
    <col min="1792" max="1792" width="9.85546875" style="309" customWidth="1"/>
    <col min="1793" max="1793" width="10" style="309" customWidth="1"/>
    <col min="1794" max="1794" width="6" style="309" customWidth="1"/>
    <col min="1795" max="2041" width="9.140625" style="309"/>
    <col min="2042" max="2042" width="10.85546875" style="309" customWidth="1"/>
    <col min="2043" max="2043" width="47.42578125" style="309" customWidth="1"/>
    <col min="2044" max="2044" width="9" style="309" customWidth="1"/>
    <col min="2045" max="2045" width="10.42578125" style="309" customWidth="1"/>
    <col min="2046" max="2046" width="9.5703125" style="309" customWidth="1"/>
    <col min="2047" max="2047" width="9.42578125" style="309" customWidth="1"/>
    <col min="2048" max="2048" width="9.85546875" style="309" customWidth="1"/>
    <col min="2049" max="2049" width="10" style="309" customWidth="1"/>
    <col min="2050" max="2050" width="6" style="309" customWidth="1"/>
    <col min="2051" max="2297" width="9.140625" style="309"/>
    <col min="2298" max="2298" width="10.85546875" style="309" customWidth="1"/>
    <col min="2299" max="2299" width="47.42578125" style="309" customWidth="1"/>
    <col min="2300" max="2300" width="9" style="309" customWidth="1"/>
    <col min="2301" max="2301" width="10.42578125" style="309" customWidth="1"/>
    <col min="2302" max="2302" width="9.5703125" style="309" customWidth="1"/>
    <col min="2303" max="2303" width="9.42578125" style="309" customWidth="1"/>
    <col min="2304" max="2304" width="9.85546875" style="309" customWidth="1"/>
    <col min="2305" max="2305" width="10" style="309" customWidth="1"/>
    <col min="2306" max="2306" width="6" style="309" customWidth="1"/>
    <col min="2307" max="2553" width="9.140625" style="309"/>
    <col min="2554" max="2554" width="10.85546875" style="309" customWidth="1"/>
    <col min="2555" max="2555" width="47.42578125" style="309" customWidth="1"/>
    <col min="2556" max="2556" width="9" style="309" customWidth="1"/>
    <col min="2557" max="2557" width="10.42578125" style="309" customWidth="1"/>
    <col min="2558" max="2558" width="9.5703125" style="309" customWidth="1"/>
    <col min="2559" max="2559" width="9.42578125" style="309" customWidth="1"/>
    <col min="2560" max="2560" width="9.85546875" style="309" customWidth="1"/>
    <col min="2561" max="2561" width="10" style="309" customWidth="1"/>
    <col min="2562" max="2562" width="6" style="309" customWidth="1"/>
    <col min="2563" max="2809" width="9.140625" style="309"/>
    <col min="2810" max="2810" width="10.85546875" style="309" customWidth="1"/>
    <col min="2811" max="2811" width="47.42578125" style="309" customWidth="1"/>
    <col min="2812" max="2812" width="9" style="309" customWidth="1"/>
    <col min="2813" max="2813" width="10.42578125" style="309" customWidth="1"/>
    <col min="2814" max="2814" width="9.5703125" style="309" customWidth="1"/>
    <col min="2815" max="2815" width="9.42578125" style="309" customWidth="1"/>
    <col min="2816" max="2816" width="9.85546875" style="309" customWidth="1"/>
    <col min="2817" max="2817" width="10" style="309" customWidth="1"/>
    <col min="2818" max="2818" width="6" style="309" customWidth="1"/>
    <col min="2819" max="3065" width="9.140625" style="309"/>
    <col min="3066" max="3066" width="10.85546875" style="309" customWidth="1"/>
    <col min="3067" max="3067" width="47.42578125" style="309" customWidth="1"/>
    <col min="3068" max="3068" width="9" style="309" customWidth="1"/>
    <col min="3069" max="3069" width="10.42578125" style="309" customWidth="1"/>
    <col min="3070" max="3070" width="9.5703125" style="309" customWidth="1"/>
    <col min="3071" max="3071" width="9.42578125" style="309" customWidth="1"/>
    <col min="3072" max="3072" width="9.85546875" style="309" customWidth="1"/>
    <col min="3073" max="3073" width="10" style="309" customWidth="1"/>
    <col min="3074" max="3074" width="6" style="309" customWidth="1"/>
    <col min="3075" max="3321" width="9.140625" style="309"/>
    <col min="3322" max="3322" width="10.85546875" style="309" customWidth="1"/>
    <col min="3323" max="3323" width="47.42578125" style="309" customWidth="1"/>
    <col min="3324" max="3324" width="9" style="309" customWidth="1"/>
    <col min="3325" max="3325" width="10.42578125" style="309" customWidth="1"/>
    <col min="3326" max="3326" width="9.5703125" style="309" customWidth="1"/>
    <col min="3327" max="3327" width="9.42578125" style="309" customWidth="1"/>
    <col min="3328" max="3328" width="9.85546875" style="309" customWidth="1"/>
    <col min="3329" max="3329" width="10" style="309" customWidth="1"/>
    <col min="3330" max="3330" width="6" style="309" customWidth="1"/>
    <col min="3331" max="3577" width="9.140625" style="309"/>
    <col min="3578" max="3578" width="10.85546875" style="309" customWidth="1"/>
    <col min="3579" max="3579" width="47.42578125" style="309" customWidth="1"/>
    <col min="3580" max="3580" width="9" style="309" customWidth="1"/>
    <col min="3581" max="3581" width="10.42578125" style="309" customWidth="1"/>
    <col min="3582" max="3582" width="9.5703125" style="309" customWidth="1"/>
    <col min="3583" max="3583" width="9.42578125" style="309" customWidth="1"/>
    <col min="3584" max="3584" width="9.85546875" style="309" customWidth="1"/>
    <col min="3585" max="3585" width="10" style="309" customWidth="1"/>
    <col min="3586" max="3586" width="6" style="309" customWidth="1"/>
    <col min="3587" max="3833" width="9.140625" style="309"/>
    <col min="3834" max="3834" width="10.85546875" style="309" customWidth="1"/>
    <col min="3835" max="3835" width="47.42578125" style="309" customWidth="1"/>
    <col min="3836" max="3836" width="9" style="309" customWidth="1"/>
    <col min="3837" max="3837" width="10.42578125" style="309" customWidth="1"/>
    <col min="3838" max="3838" width="9.5703125" style="309" customWidth="1"/>
    <col min="3839" max="3839" width="9.42578125" style="309" customWidth="1"/>
    <col min="3840" max="3840" width="9.85546875" style="309" customWidth="1"/>
    <col min="3841" max="3841" width="10" style="309" customWidth="1"/>
    <col min="3842" max="3842" width="6" style="309" customWidth="1"/>
    <col min="3843" max="4089" width="9.140625" style="309"/>
    <col min="4090" max="4090" width="10.85546875" style="309" customWidth="1"/>
    <col min="4091" max="4091" width="47.42578125" style="309" customWidth="1"/>
    <col min="4092" max="4092" width="9" style="309" customWidth="1"/>
    <col min="4093" max="4093" width="10.42578125" style="309" customWidth="1"/>
    <col min="4094" max="4094" width="9.5703125" style="309" customWidth="1"/>
    <col min="4095" max="4095" width="9.42578125" style="309" customWidth="1"/>
    <col min="4096" max="4096" width="9.85546875" style="309" customWidth="1"/>
    <col min="4097" max="4097" width="10" style="309" customWidth="1"/>
    <col min="4098" max="4098" width="6" style="309" customWidth="1"/>
    <col min="4099" max="4345" width="9.140625" style="309"/>
    <col min="4346" max="4346" width="10.85546875" style="309" customWidth="1"/>
    <col min="4347" max="4347" width="47.42578125" style="309" customWidth="1"/>
    <col min="4348" max="4348" width="9" style="309" customWidth="1"/>
    <col min="4349" max="4349" width="10.42578125" style="309" customWidth="1"/>
    <col min="4350" max="4350" width="9.5703125" style="309" customWidth="1"/>
    <col min="4351" max="4351" width="9.42578125" style="309" customWidth="1"/>
    <col min="4352" max="4352" width="9.85546875" style="309" customWidth="1"/>
    <col min="4353" max="4353" width="10" style="309" customWidth="1"/>
    <col min="4354" max="4354" width="6" style="309" customWidth="1"/>
    <col min="4355" max="4601" width="9.140625" style="309"/>
    <col min="4602" max="4602" width="10.85546875" style="309" customWidth="1"/>
    <col min="4603" max="4603" width="47.42578125" style="309" customWidth="1"/>
    <col min="4604" max="4604" width="9" style="309" customWidth="1"/>
    <col min="4605" max="4605" width="10.42578125" style="309" customWidth="1"/>
    <col min="4606" max="4606" width="9.5703125" style="309" customWidth="1"/>
    <col min="4607" max="4607" width="9.42578125" style="309" customWidth="1"/>
    <col min="4608" max="4608" width="9.85546875" style="309" customWidth="1"/>
    <col min="4609" max="4609" width="10" style="309" customWidth="1"/>
    <col min="4610" max="4610" width="6" style="309" customWidth="1"/>
    <col min="4611" max="4857" width="9.140625" style="309"/>
    <col min="4858" max="4858" width="10.85546875" style="309" customWidth="1"/>
    <col min="4859" max="4859" width="47.42578125" style="309" customWidth="1"/>
    <col min="4860" max="4860" width="9" style="309" customWidth="1"/>
    <col min="4861" max="4861" width="10.42578125" style="309" customWidth="1"/>
    <col min="4862" max="4862" width="9.5703125" style="309" customWidth="1"/>
    <col min="4863" max="4863" width="9.42578125" style="309" customWidth="1"/>
    <col min="4864" max="4864" width="9.85546875" style="309" customWidth="1"/>
    <col min="4865" max="4865" width="10" style="309" customWidth="1"/>
    <col min="4866" max="4866" width="6" style="309" customWidth="1"/>
    <col min="4867" max="5113" width="9.140625" style="309"/>
    <col min="5114" max="5114" width="10.85546875" style="309" customWidth="1"/>
    <col min="5115" max="5115" width="47.42578125" style="309" customWidth="1"/>
    <col min="5116" max="5116" width="9" style="309" customWidth="1"/>
    <col min="5117" max="5117" width="10.42578125" style="309" customWidth="1"/>
    <col min="5118" max="5118" width="9.5703125" style="309" customWidth="1"/>
    <col min="5119" max="5119" width="9.42578125" style="309" customWidth="1"/>
    <col min="5120" max="5120" width="9.85546875" style="309" customWidth="1"/>
    <col min="5121" max="5121" width="10" style="309" customWidth="1"/>
    <col min="5122" max="5122" width="6" style="309" customWidth="1"/>
    <col min="5123" max="5369" width="9.140625" style="309"/>
    <col min="5370" max="5370" width="10.85546875" style="309" customWidth="1"/>
    <col min="5371" max="5371" width="47.42578125" style="309" customWidth="1"/>
    <col min="5372" max="5372" width="9" style="309" customWidth="1"/>
    <col min="5373" max="5373" width="10.42578125" style="309" customWidth="1"/>
    <col min="5374" max="5374" width="9.5703125" style="309" customWidth="1"/>
    <col min="5375" max="5375" width="9.42578125" style="309" customWidth="1"/>
    <col min="5376" max="5376" width="9.85546875" style="309" customWidth="1"/>
    <col min="5377" max="5377" width="10" style="309" customWidth="1"/>
    <col min="5378" max="5378" width="6" style="309" customWidth="1"/>
    <col min="5379" max="5625" width="9.140625" style="309"/>
    <col min="5626" max="5626" width="10.85546875" style="309" customWidth="1"/>
    <col min="5627" max="5627" width="47.42578125" style="309" customWidth="1"/>
    <col min="5628" max="5628" width="9" style="309" customWidth="1"/>
    <col min="5629" max="5629" width="10.42578125" style="309" customWidth="1"/>
    <col min="5630" max="5630" width="9.5703125" style="309" customWidth="1"/>
    <col min="5631" max="5631" width="9.42578125" style="309" customWidth="1"/>
    <col min="5632" max="5632" width="9.85546875" style="309" customWidth="1"/>
    <col min="5633" max="5633" width="10" style="309" customWidth="1"/>
    <col min="5634" max="5634" width="6" style="309" customWidth="1"/>
    <col min="5635" max="5881" width="9.140625" style="309"/>
    <col min="5882" max="5882" width="10.85546875" style="309" customWidth="1"/>
    <col min="5883" max="5883" width="47.42578125" style="309" customWidth="1"/>
    <col min="5884" max="5884" width="9" style="309" customWidth="1"/>
    <col min="5885" max="5885" width="10.42578125" style="309" customWidth="1"/>
    <col min="5886" max="5886" width="9.5703125" style="309" customWidth="1"/>
    <col min="5887" max="5887" width="9.42578125" style="309" customWidth="1"/>
    <col min="5888" max="5888" width="9.85546875" style="309" customWidth="1"/>
    <col min="5889" max="5889" width="10" style="309" customWidth="1"/>
    <col min="5890" max="5890" width="6" style="309" customWidth="1"/>
    <col min="5891" max="6137" width="9.140625" style="309"/>
    <col min="6138" max="6138" width="10.85546875" style="309" customWidth="1"/>
    <col min="6139" max="6139" width="47.42578125" style="309" customWidth="1"/>
    <col min="6140" max="6140" width="9" style="309" customWidth="1"/>
    <col min="6141" max="6141" width="10.42578125" style="309" customWidth="1"/>
    <col min="6142" max="6142" width="9.5703125" style="309" customWidth="1"/>
    <col min="6143" max="6143" width="9.42578125" style="309" customWidth="1"/>
    <col min="6144" max="6144" width="9.85546875" style="309" customWidth="1"/>
    <col min="6145" max="6145" width="10" style="309" customWidth="1"/>
    <col min="6146" max="6146" width="6" style="309" customWidth="1"/>
    <col min="6147" max="6393" width="9.140625" style="309"/>
    <col min="6394" max="6394" width="10.85546875" style="309" customWidth="1"/>
    <col min="6395" max="6395" width="47.42578125" style="309" customWidth="1"/>
    <col min="6396" max="6396" width="9" style="309" customWidth="1"/>
    <col min="6397" max="6397" width="10.42578125" style="309" customWidth="1"/>
    <col min="6398" max="6398" width="9.5703125" style="309" customWidth="1"/>
    <col min="6399" max="6399" width="9.42578125" style="309" customWidth="1"/>
    <col min="6400" max="6400" width="9.85546875" style="309" customWidth="1"/>
    <col min="6401" max="6401" width="10" style="309" customWidth="1"/>
    <col min="6402" max="6402" width="6" style="309" customWidth="1"/>
    <col min="6403" max="6649" width="9.140625" style="309"/>
    <col min="6650" max="6650" width="10.85546875" style="309" customWidth="1"/>
    <col min="6651" max="6651" width="47.42578125" style="309" customWidth="1"/>
    <col min="6652" max="6652" width="9" style="309" customWidth="1"/>
    <col min="6653" max="6653" width="10.42578125" style="309" customWidth="1"/>
    <col min="6654" max="6654" width="9.5703125" style="309" customWidth="1"/>
    <col min="6655" max="6655" width="9.42578125" style="309" customWidth="1"/>
    <col min="6656" max="6656" width="9.85546875" style="309" customWidth="1"/>
    <col min="6657" max="6657" width="10" style="309" customWidth="1"/>
    <col min="6658" max="6658" width="6" style="309" customWidth="1"/>
    <col min="6659" max="6905" width="9.140625" style="309"/>
    <col min="6906" max="6906" width="10.85546875" style="309" customWidth="1"/>
    <col min="6907" max="6907" width="47.42578125" style="309" customWidth="1"/>
    <col min="6908" max="6908" width="9" style="309" customWidth="1"/>
    <col min="6909" max="6909" width="10.42578125" style="309" customWidth="1"/>
    <col min="6910" max="6910" width="9.5703125" style="309" customWidth="1"/>
    <col min="6911" max="6911" width="9.42578125" style="309" customWidth="1"/>
    <col min="6912" max="6912" width="9.85546875" style="309" customWidth="1"/>
    <col min="6913" max="6913" width="10" style="309" customWidth="1"/>
    <col min="6914" max="6914" width="6" style="309" customWidth="1"/>
    <col min="6915" max="7161" width="9.140625" style="309"/>
    <col min="7162" max="7162" width="10.85546875" style="309" customWidth="1"/>
    <col min="7163" max="7163" width="47.42578125" style="309" customWidth="1"/>
    <col min="7164" max="7164" width="9" style="309" customWidth="1"/>
    <col min="7165" max="7165" width="10.42578125" style="309" customWidth="1"/>
    <col min="7166" max="7166" width="9.5703125" style="309" customWidth="1"/>
    <col min="7167" max="7167" width="9.42578125" style="309" customWidth="1"/>
    <col min="7168" max="7168" width="9.85546875" style="309" customWidth="1"/>
    <col min="7169" max="7169" width="10" style="309" customWidth="1"/>
    <col min="7170" max="7170" width="6" style="309" customWidth="1"/>
    <col min="7171" max="7417" width="9.140625" style="309"/>
    <col min="7418" max="7418" width="10.85546875" style="309" customWidth="1"/>
    <col min="7419" max="7419" width="47.42578125" style="309" customWidth="1"/>
    <col min="7420" max="7420" width="9" style="309" customWidth="1"/>
    <col min="7421" max="7421" width="10.42578125" style="309" customWidth="1"/>
    <col min="7422" max="7422" width="9.5703125" style="309" customWidth="1"/>
    <col min="7423" max="7423" width="9.42578125" style="309" customWidth="1"/>
    <col min="7424" max="7424" width="9.85546875" style="309" customWidth="1"/>
    <col min="7425" max="7425" width="10" style="309" customWidth="1"/>
    <col min="7426" max="7426" width="6" style="309" customWidth="1"/>
    <col min="7427" max="7673" width="9.140625" style="309"/>
    <col min="7674" max="7674" width="10.85546875" style="309" customWidth="1"/>
    <col min="7675" max="7675" width="47.42578125" style="309" customWidth="1"/>
    <col min="7676" max="7676" width="9" style="309" customWidth="1"/>
    <col min="7677" max="7677" width="10.42578125" style="309" customWidth="1"/>
    <col min="7678" max="7678" width="9.5703125" style="309" customWidth="1"/>
    <col min="7679" max="7679" width="9.42578125" style="309" customWidth="1"/>
    <col min="7680" max="7680" width="9.85546875" style="309" customWidth="1"/>
    <col min="7681" max="7681" width="10" style="309" customWidth="1"/>
    <col min="7682" max="7682" width="6" style="309" customWidth="1"/>
    <col min="7683" max="7929" width="9.140625" style="309"/>
    <col min="7930" max="7930" width="10.85546875" style="309" customWidth="1"/>
    <col min="7931" max="7931" width="47.42578125" style="309" customWidth="1"/>
    <col min="7932" max="7932" width="9" style="309" customWidth="1"/>
    <col min="7933" max="7933" width="10.42578125" style="309" customWidth="1"/>
    <col min="7934" max="7934" width="9.5703125" style="309" customWidth="1"/>
    <col min="7935" max="7935" width="9.42578125" style="309" customWidth="1"/>
    <col min="7936" max="7936" width="9.85546875" style="309" customWidth="1"/>
    <col min="7937" max="7937" width="10" style="309" customWidth="1"/>
    <col min="7938" max="7938" width="6" style="309" customWidth="1"/>
    <col min="7939" max="8185" width="9.140625" style="309"/>
    <col min="8186" max="8186" width="10.85546875" style="309" customWidth="1"/>
    <col min="8187" max="8187" width="47.42578125" style="309" customWidth="1"/>
    <col min="8188" max="8188" width="9" style="309" customWidth="1"/>
    <col min="8189" max="8189" width="10.42578125" style="309" customWidth="1"/>
    <col min="8190" max="8190" width="9.5703125" style="309" customWidth="1"/>
    <col min="8191" max="8191" width="9.42578125" style="309" customWidth="1"/>
    <col min="8192" max="8192" width="9.85546875" style="309" customWidth="1"/>
    <col min="8193" max="8193" width="10" style="309" customWidth="1"/>
    <col min="8194" max="8194" width="6" style="309" customWidth="1"/>
    <col min="8195" max="8441" width="9.140625" style="309"/>
    <col min="8442" max="8442" width="10.85546875" style="309" customWidth="1"/>
    <col min="8443" max="8443" width="47.42578125" style="309" customWidth="1"/>
    <col min="8444" max="8444" width="9" style="309" customWidth="1"/>
    <col min="8445" max="8445" width="10.42578125" style="309" customWidth="1"/>
    <col min="8446" max="8446" width="9.5703125" style="309" customWidth="1"/>
    <col min="8447" max="8447" width="9.42578125" style="309" customWidth="1"/>
    <col min="8448" max="8448" width="9.85546875" style="309" customWidth="1"/>
    <col min="8449" max="8449" width="10" style="309" customWidth="1"/>
    <col min="8450" max="8450" width="6" style="309" customWidth="1"/>
    <col min="8451" max="8697" width="9.140625" style="309"/>
    <col min="8698" max="8698" width="10.85546875" style="309" customWidth="1"/>
    <col min="8699" max="8699" width="47.42578125" style="309" customWidth="1"/>
    <col min="8700" max="8700" width="9" style="309" customWidth="1"/>
    <col min="8701" max="8701" width="10.42578125" style="309" customWidth="1"/>
    <col min="8702" max="8702" width="9.5703125" style="309" customWidth="1"/>
    <col min="8703" max="8703" width="9.42578125" style="309" customWidth="1"/>
    <col min="8704" max="8704" width="9.85546875" style="309" customWidth="1"/>
    <col min="8705" max="8705" width="10" style="309" customWidth="1"/>
    <col min="8706" max="8706" width="6" style="309" customWidth="1"/>
    <col min="8707" max="8953" width="9.140625" style="309"/>
    <col min="8954" max="8954" width="10.85546875" style="309" customWidth="1"/>
    <col min="8955" max="8955" width="47.42578125" style="309" customWidth="1"/>
    <col min="8956" max="8956" width="9" style="309" customWidth="1"/>
    <col min="8957" max="8957" width="10.42578125" style="309" customWidth="1"/>
    <col min="8958" max="8958" width="9.5703125" style="309" customWidth="1"/>
    <col min="8959" max="8959" width="9.42578125" style="309" customWidth="1"/>
    <col min="8960" max="8960" width="9.85546875" style="309" customWidth="1"/>
    <col min="8961" max="8961" width="10" style="309" customWidth="1"/>
    <col min="8962" max="8962" width="6" style="309" customWidth="1"/>
    <col min="8963" max="9209" width="9.140625" style="309"/>
    <col min="9210" max="9210" width="10.85546875" style="309" customWidth="1"/>
    <col min="9211" max="9211" width="47.42578125" style="309" customWidth="1"/>
    <col min="9212" max="9212" width="9" style="309" customWidth="1"/>
    <col min="9213" max="9213" width="10.42578125" style="309" customWidth="1"/>
    <col min="9214" max="9214" width="9.5703125" style="309" customWidth="1"/>
    <col min="9215" max="9215" width="9.42578125" style="309" customWidth="1"/>
    <col min="9216" max="9216" width="9.85546875" style="309" customWidth="1"/>
    <col min="9217" max="9217" width="10" style="309" customWidth="1"/>
    <col min="9218" max="9218" width="6" style="309" customWidth="1"/>
    <col min="9219" max="9465" width="9.140625" style="309"/>
    <col min="9466" max="9466" width="10.85546875" style="309" customWidth="1"/>
    <col min="9467" max="9467" width="47.42578125" style="309" customWidth="1"/>
    <col min="9468" max="9468" width="9" style="309" customWidth="1"/>
    <col min="9469" max="9469" width="10.42578125" style="309" customWidth="1"/>
    <col min="9470" max="9470" width="9.5703125" style="309" customWidth="1"/>
    <col min="9471" max="9471" width="9.42578125" style="309" customWidth="1"/>
    <col min="9472" max="9472" width="9.85546875" style="309" customWidth="1"/>
    <col min="9473" max="9473" width="10" style="309" customWidth="1"/>
    <col min="9474" max="9474" width="6" style="309" customWidth="1"/>
    <col min="9475" max="9721" width="9.140625" style="309"/>
    <col min="9722" max="9722" width="10.85546875" style="309" customWidth="1"/>
    <col min="9723" max="9723" width="47.42578125" style="309" customWidth="1"/>
    <col min="9724" max="9724" width="9" style="309" customWidth="1"/>
    <col min="9725" max="9725" width="10.42578125" style="309" customWidth="1"/>
    <col min="9726" max="9726" width="9.5703125" style="309" customWidth="1"/>
    <col min="9727" max="9727" width="9.42578125" style="309" customWidth="1"/>
    <col min="9728" max="9728" width="9.85546875" style="309" customWidth="1"/>
    <col min="9729" max="9729" width="10" style="309" customWidth="1"/>
    <col min="9730" max="9730" width="6" style="309" customWidth="1"/>
    <col min="9731" max="9977" width="9.140625" style="309"/>
    <col min="9978" max="9978" width="10.85546875" style="309" customWidth="1"/>
    <col min="9979" max="9979" width="47.42578125" style="309" customWidth="1"/>
    <col min="9980" max="9980" width="9" style="309" customWidth="1"/>
    <col min="9981" max="9981" width="10.42578125" style="309" customWidth="1"/>
    <col min="9982" max="9982" width="9.5703125" style="309" customWidth="1"/>
    <col min="9983" max="9983" width="9.42578125" style="309" customWidth="1"/>
    <col min="9984" max="9984" width="9.85546875" style="309" customWidth="1"/>
    <col min="9985" max="9985" width="10" style="309" customWidth="1"/>
    <col min="9986" max="9986" width="6" style="309" customWidth="1"/>
    <col min="9987" max="10233" width="9.140625" style="309"/>
    <col min="10234" max="10234" width="10.85546875" style="309" customWidth="1"/>
    <col min="10235" max="10235" width="47.42578125" style="309" customWidth="1"/>
    <col min="10236" max="10236" width="9" style="309" customWidth="1"/>
    <col min="10237" max="10237" width="10.42578125" style="309" customWidth="1"/>
    <col min="10238" max="10238" width="9.5703125" style="309" customWidth="1"/>
    <col min="10239" max="10239" width="9.42578125" style="309" customWidth="1"/>
    <col min="10240" max="10240" width="9.85546875" style="309" customWidth="1"/>
    <col min="10241" max="10241" width="10" style="309" customWidth="1"/>
    <col min="10242" max="10242" width="6" style="309" customWidth="1"/>
    <col min="10243" max="10489" width="9.140625" style="309"/>
    <col min="10490" max="10490" width="10.85546875" style="309" customWidth="1"/>
    <col min="10491" max="10491" width="47.42578125" style="309" customWidth="1"/>
    <col min="10492" max="10492" width="9" style="309" customWidth="1"/>
    <col min="10493" max="10493" width="10.42578125" style="309" customWidth="1"/>
    <col min="10494" max="10494" width="9.5703125" style="309" customWidth="1"/>
    <col min="10495" max="10495" width="9.42578125" style="309" customWidth="1"/>
    <col min="10496" max="10496" width="9.85546875" style="309" customWidth="1"/>
    <col min="10497" max="10497" width="10" style="309" customWidth="1"/>
    <col min="10498" max="10498" width="6" style="309" customWidth="1"/>
    <col min="10499" max="10745" width="9.140625" style="309"/>
    <col min="10746" max="10746" width="10.85546875" style="309" customWidth="1"/>
    <col min="10747" max="10747" width="47.42578125" style="309" customWidth="1"/>
    <col min="10748" max="10748" width="9" style="309" customWidth="1"/>
    <col min="10749" max="10749" width="10.42578125" style="309" customWidth="1"/>
    <col min="10750" max="10750" width="9.5703125" style="309" customWidth="1"/>
    <col min="10751" max="10751" width="9.42578125" style="309" customWidth="1"/>
    <col min="10752" max="10752" width="9.85546875" style="309" customWidth="1"/>
    <col min="10753" max="10753" width="10" style="309" customWidth="1"/>
    <col min="10754" max="10754" width="6" style="309" customWidth="1"/>
    <col min="10755" max="11001" width="9.140625" style="309"/>
    <col min="11002" max="11002" width="10.85546875" style="309" customWidth="1"/>
    <col min="11003" max="11003" width="47.42578125" style="309" customWidth="1"/>
    <col min="11004" max="11004" width="9" style="309" customWidth="1"/>
    <col min="11005" max="11005" width="10.42578125" style="309" customWidth="1"/>
    <col min="11006" max="11006" width="9.5703125" style="309" customWidth="1"/>
    <col min="11007" max="11007" width="9.42578125" style="309" customWidth="1"/>
    <col min="11008" max="11008" width="9.85546875" style="309" customWidth="1"/>
    <col min="11009" max="11009" width="10" style="309" customWidth="1"/>
    <col min="11010" max="11010" width="6" style="309" customWidth="1"/>
    <col min="11011" max="11257" width="9.140625" style="309"/>
    <col min="11258" max="11258" width="10.85546875" style="309" customWidth="1"/>
    <col min="11259" max="11259" width="47.42578125" style="309" customWidth="1"/>
    <col min="11260" max="11260" width="9" style="309" customWidth="1"/>
    <col min="11261" max="11261" width="10.42578125" style="309" customWidth="1"/>
    <col min="11262" max="11262" width="9.5703125" style="309" customWidth="1"/>
    <col min="11263" max="11263" width="9.42578125" style="309" customWidth="1"/>
    <col min="11264" max="11264" width="9.85546875" style="309" customWidth="1"/>
    <col min="11265" max="11265" width="10" style="309" customWidth="1"/>
    <col min="11266" max="11266" width="6" style="309" customWidth="1"/>
    <col min="11267" max="11513" width="9.140625" style="309"/>
    <col min="11514" max="11514" width="10.85546875" style="309" customWidth="1"/>
    <col min="11515" max="11515" width="47.42578125" style="309" customWidth="1"/>
    <col min="11516" max="11516" width="9" style="309" customWidth="1"/>
    <col min="11517" max="11517" width="10.42578125" style="309" customWidth="1"/>
    <col min="11518" max="11518" width="9.5703125" style="309" customWidth="1"/>
    <col min="11519" max="11519" width="9.42578125" style="309" customWidth="1"/>
    <col min="11520" max="11520" width="9.85546875" style="309" customWidth="1"/>
    <col min="11521" max="11521" width="10" style="309" customWidth="1"/>
    <col min="11522" max="11522" width="6" style="309" customWidth="1"/>
    <col min="11523" max="11769" width="9.140625" style="309"/>
    <col min="11770" max="11770" width="10.85546875" style="309" customWidth="1"/>
    <col min="11771" max="11771" width="47.42578125" style="309" customWidth="1"/>
    <col min="11772" max="11772" width="9" style="309" customWidth="1"/>
    <col min="11773" max="11773" width="10.42578125" style="309" customWidth="1"/>
    <col min="11774" max="11774" width="9.5703125" style="309" customWidth="1"/>
    <col min="11775" max="11775" width="9.42578125" style="309" customWidth="1"/>
    <col min="11776" max="11776" width="9.85546875" style="309" customWidth="1"/>
    <col min="11777" max="11777" width="10" style="309" customWidth="1"/>
    <col min="11778" max="11778" width="6" style="309" customWidth="1"/>
    <col min="11779" max="12025" width="9.140625" style="309"/>
    <col min="12026" max="12026" width="10.85546875" style="309" customWidth="1"/>
    <col min="12027" max="12027" width="47.42578125" style="309" customWidth="1"/>
    <col min="12028" max="12028" width="9" style="309" customWidth="1"/>
    <col min="12029" max="12029" width="10.42578125" style="309" customWidth="1"/>
    <col min="12030" max="12030" width="9.5703125" style="309" customWidth="1"/>
    <col min="12031" max="12031" width="9.42578125" style="309" customWidth="1"/>
    <col min="12032" max="12032" width="9.85546875" style="309" customWidth="1"/>
    <col min="12033" max="12033" width="10" style="309" customWidth="1"/>
    <col min="12034" max="12034" width="6" style="309" customWidth="1"/>
    <col min="12035" max="12281" width="9.140625" style="309"/>
    <col min="12282" max="12282" width="10.85546875" style="309" customWidth="1"/>
    <col min="12283" max="12283" width="47.42578125" style="309" customWidth="1"/>
    <col min="12284" max="12284" width="9" style="309" customWidth="1"/>
    <col min="12285" max="12285" width="10.42578125" style="309" customWidth="1"/>
    <col min="12286" max="12286" width="9.5703125" style="309" customWidth="1"/>
    <col min="12287" max="12287" width="9.42578125" style="309" customWidth="1"/>
    <col min="12288" max="12288" width="9.85546875" style="309" customWidth="1"/>
    <col min="12289" max="12289" width="10" style="309" customWidth="1"/>
    <col min="12290" max="12290" width="6" style="309" customWidth="1"/>
    <col min="12291" max="12537" width="9.140625" style="309"/>
    <col min="12538" max="12538" width="10.85546875" style="309" customWidth="1"/>
    <col min="12539" max="12539" width="47.42578125" style="309" customWidth="1"/>
    <col min="12540" max="12540" width="9" style="309" customWidth="1"/>
    <col min="12541" max="12541" width="10.42578125" style="309" customWidth="1"/>
    <col min="12542" max="12542" width="9.5703125" style="309" customWidth="1"/>
    <col min="12543" max="12543" width="9.42578125" style="309" customWidth="1"/>
    <col min="12544" max="12544" width="9.85546875" style="309" customWidth="1"/>
    <col min="12545" max="12545" width="10" style="309" customWidth="1"/>
    <col min="12546" max="12546" width="6" style="309" customWidth="1"/>
    <col min="12547" max="12793" width="9.140625" style="309"/>
    <col min="12794" max="12794" width="10.85546875" style="309" customWidth="1"/>
    <col min="12795" max="12795" width="47.42578125" style="309" customWidth="1"/>
    <col min="12796" max="12796" width="9" style="309" customWidth="1"/>
    <col min="12797" max="12797" width="10.42578125" style="309" customWidth="1"/>
    <col min="12798" max="12798" width="9.5703125" style="309" customWidth="1"/>
    <col min="12799" max="12799" width="9.42578125" style="309" customWidth="1"/>
    <col min="12800" max="12800" width="9.85546875" style="309" customWidth="1"/>
    <col min="12801" max="12801" width="10" style="309" customWidth="1"/>
    <col min="12802" max="12802" width="6" style="309" customWidth="1"/>
    <col min="12803" max="13049" width="9.140625" style="309"/>
    <col min="13050" max="13050" width="10.85546875" style="309" customWidth="1"/>
    <col min="13051" max="13051" width="47.42578125" style="309" customWidth="1"/>
    <col min="13052" max="13052" width="9" style="309" customWidth="1"/>
    <col min="13053" max="13053" width="10.42578125" style="309" customWidth="1"/>
    <col min="13054" max="13054" width="9.5703125" style="309" customWidth="1"/>
    <col min="13055" max="13055" width="9.42578125" style="309" customWidth="1"/>
    <col min="13056" max="13056" width="9.85546875" style="309" customWidth="1"/>
    <col min="13057" max="13057" width="10" style="309" customWidth="1"/>
    <col min="13058" max="13058" width="6" style="309" customWidth="1"/>
    <col min="13059" max="13305" width="9.140625" style="309"/>
    <col min="13306" max="13306" width="10.85546875" style="309" customWidth="1"/>
    <col min="13307" max="13307" width="47.42578125" style="309" customWidth="1"/>
    <col min="13308" max="13308" width="9" style="309" customWidth="1"/>
    <col min="13309" max="13309" width="10.42578125" style="309" customWidth="1"/>
    <col min="13310" max="13310" width="9.5703125" style="309" customWidth="1"/>
    <col min="13311" max="13311" width="9.42578125" style="309" customWidth="1"/>
    <col min="13312" max="13312" width="9.85546875" style="309" customWidth="1"/>
    <col min="13313" max="13313" width="10" style="309" customWidth="1"/>
    <col min="13314" max="13314" width="6" style="309" customWidth="1"/>
    <col min="13315" max="13561" width="9.140625" style="309"/>
    <col min="13562" max="13562" width="10.85546875" style="309" customWidth="1"/>
    <col min="13563" max="13563" width="47.42578125" style="309" customWidth="1"/>
    <col min="13564" max="13564" width="9" style="309" customWidth="1"/>
    <col min="13565" max="13565" width="10.42578125" style="309" customWidth="1"/>
    <col min="13566" max="13566" width="9.5703125" style="309" customWidth="1"/>
    <col min="13567" max="13567" width="9.42578125" style="309" customWidth="1"/>
    <col min="13568" max="13568" width="9.85546875" style="309" customWidth="1"/>
    <col min="13569" max="13569" width="10" style="309" customWidth="1"/>
    <col min="13570" max="13570" width="6" style="309" customWidth="1"/>
    <col min="13571" max="13817" width="9.140625" style="309"/>
    <col min="13818" max="13818" width="10.85546875" style="309" customWidth="1"/>
    <col min="13819" max="13819" width="47.42578125" style="309" customWidth="1"/>
    <col min="13820" max="13820" width="9" style="309" customWidth="1"/>
    <col min="13821" max="13821" width="10.42578125" style="309" customWidth="1"/>
    <col min="13822" max="13822" width="9.5703125" style="309" customWidth="1"/>
    <col min="13823" max="13823" width="9.42578125" style="309" customWidth="1"/>
    <col min="13824" max="13824" width="9.85546875" style="309" customWidth="1"/>
    <col min="13825" max="13825" width="10" style="309" customWidth="1"/>
    <col min="13826" max="13826" width="6" style="309" customWidth="1"/>
    <col min="13827" max="14073" width="9.140625" style="309"/>
    <col min="14074" max="14074" width="10.85546875" style="309" customWidth="1"/>
    <col min="14075" max="14075" width="47.42578125" style="309" customWidth="1"/>
    <col min="14076" max="14076" width="9" style="309" customWidth="1"/>
    <col min="14077" max="14077" width="10.42578125" style="309" customWidth="1"/>
    <col min="14078" max="14078" width="9.5703125" style="309" customWidth="1"/>
    <col min="14079" max="14079" width="9.42578125" style="309" customWidth="1"/>
    <col min="14080" max="14080" width="9.85546875" style="309" customWidth="1"/>
    <col min="14081" max="14081" width="10" style="309" customWidth="1"/>
    <col min="14082" max="14082" width="6" style="309" customWidth="1"/>
    <col min="14083" max="14329" width="9.140625" style="309"/>
    <col min="14330" max="14330" width="10.85546875" style="309" customWidth="1"/>
    <col min="14331" max="14331" width="47.42578125" style="309" customWidth="1"/>
    <col min="14332" max="14332" width="9" style="309" customWidth="1"/>
    <col min="14333" max="14333" width="10.42578125" style="309" customWidth="1"/>
    <col min="14334" max="14334" width="9.5703125" style="309" customWidth="1"/>
    <col min="14335" max="14335" width="9.42578125" style="309" customWidth="1"/>
    <col min="14336" max="14336" width="9.85546875" style="309" customWidth="1"/>
    <col min="14337" max="14337" width="10" style="309" customWidth="1"/>
    <col min="14338" max="14338" width="6" style="309" customWidth="1"/>
    <col min="14339" max="14585" width="9.140625" style="309"/>
    <col min="14586" max="14586" width="10.85546875" style="309" customWidth="1"/>
    <col min="14587" max="14587" width="47.42578125" style="309" customWidth="1"/>
    <col min="14588" max="14588" width="9" style="309" customWidth="1"/>
    <col min="14589" max="14589" width="10.42578125" style="309" customWidth="1"/>
    <col min="14590" max="14590" width="9.5703125" style="309" customWidth="1"/>
    <col min="14591" max="14591" width="9.42578125" style="309" customWidth="1"/>
    <col min="14592" max="14592" width="9.85546875" style="309" customWidth="1"/>
    <col min="14593" max="14593" width="10" style="309" customWidth="1"/>
    <col min="14594" max="14594" width="6" style="309" customWidth="1"/>
    <col min="14595" max="14841" width="9.140625" style="309"/>
    <col min="14842" max="14842" width="10.85546875" style="309" customWidth="1"/>
    <col min="14843" max="14843" width="47.42578125" style="309" customWidth="1"/>
    <col min="14844" max="14844" width="9" style="309" customWidth="1"/>
    <col min="14845" max="14845" width="10.42578125" style="309" customWidth="1"/>
    <col min="14846" max="14846" width="9.5703125" style="309" customWidth="1"/>
    <col min="14847" max="14847" width="9.42578125" style="309" customWidth="1"/>
    <col min="14848" max="14848" width="9.85546875" style="309" customWidth="1"/>
    <col min="14849" max="14849" width="10" style="309" customWidth="1"/>
    <col min="14850" max="14850" width="6" style="309" customWidth="1"/>
    <col min="14851" max="15097" width="9.140625" style="309"/>
    <col min="15098" max="15098" width="10.85546875" style="309" customWidth="1"/>
    <col min="15099" max="15099" width="47.42578125" style="309" customWidth="1"/>
    <col min="15100" max="15100" width="9" style="309" customWidth="1"/>
    <col min="15101" max="15101" width="10.42578125" style="309" customWidth="1"/>
    <col min="15102" max="15102" width="9.5703125" style="309" customWidth="1"/>
    <col min="15103" max="15103" width="9.42578125" style="309" customWidth="1"/>
    <col min="15104" max="15104" width="9.85546875" style="309" customWidth="1"/>
    <col min="15105" max="15105" width="10" style="309" customWidth="1"/>
    <col min="15106" max="15106" width="6" style="309" customWidth="1"/>
    <col min="15107" max="15353" width="9.140625" style="309"/>
    <col min="15354" max="15354" width="10.85546875" style="309" customWidth="1"/>
    <col min="15355" max="15355" width="47.42578125" style="309" customWidth="1"/>
    <col min="15356" max="15356" width="9" style="309" customWidth="1"/>
    <col min="15357" max="15357" width="10.42578125" style="309" customWidth="1"/>
    <col min="15358" max="15358" width="9.5703125" style="309" customWidth="1"/>
    <col min="15359" max="15359" width="9.42578125" style="309" customWidth="1"/>
    <col min="15360" max="15360" width="9.85546875" style="309" customWidth="1"/>
    <col min="15361" max="15361" width="10" style="309" customWidth="1"/>
    <col min="15362" max="15362" width="6" style="309" customWidth="1"/>
    <col min="15363" max="15609" width="9.140625" style="309"/>
    <col min="15610" max="15610" width="10.85546875" style="309" customWidth="1"/>
    <col min="15611" max="15611" width="47.42578125" style="309" customWidth="1"/>
    <col min="15612" max="15612" width="9" style="309" customWidth="1"/>
    <col min="15613" max="15613" width="10.42578125" style="309" customWidth="1"/>
    <col min="15614" max="15614" width="9.5703125" style="309" customWidth="1"/>
    <col min="15615" max="15615" width="9.42578125" style="309" customWidth="1"/>
    <col min="15616" max="15616" width="9.85546875" style="309" customWidth="1"/>
    <col min="15617" max="15617" width="10" style="309" customWidth="1"/>
    <col min="15618" max="15618" width="6" style="309" customWidth="1"/>
    <col min="15619" max="15865" width="9.140625" style="309"/>
    <col min="15866" max="15866" width="10.85546875" style="309" customWidth="1"/>
    <col min="15867" max="15867" width="47.42578125" style="309" customWidth="1"/>
    <col min="15868" max="15868" width="9" style="309" customWidth="1"/>
    <col min="15869" max="15869" width="10.42578125" style="309" customWidth="1"/>
    <col min="15870" max="15870" width="9.5703125" style="309" customWidth="1"/>
    <col min="15871" max="15871" width="9.42578125" style="309" customWidth="1"/>
    <col min="15872" max="15872" width="9.85546875" style="309" customWidth="1"/>
    <col min="15873" max="15873" width="10" style="309" customWidth="1"/>
    <col min="15874" max="15874" width="6" style="309" customWidth="1"/>
    <col min="15875" max="16121" width="9.140625" style="309"/>
    <col min="16122" max="16122" width="10.85546875" style="309" customWidth="1"/>
    <col min="16123" max="16123" width="47.42578125" style="309" customWidth="1"/>
    <col min="16124" max="16124" width="9" style="309" customWidth="1"/>
    <col min="16125" max="16125" width="10.42578125" style="309" customWidth="1"/>
    <col min="16126" max="16126" width="9.5703125" style="309" customWidth="1"/>
    <col min="16127" max="16127" width="9.42578125" style="309" customWidth="1"/>
    <col min="16128" max="16128" width="9.85546875" style="309" customWidth="1"/>
    <col min="16129" max="16129" width="10" style="309" customWidth="1"/>
    <col min="16130" max="16130" width="6" style="309" customWidth="1"/>
    <col min="16131" max="16384" width="9.140625" style="309"/>
  </cols>
  <sheetData>
    <row r="1" spans="1:11" ht="13.5">
      <c r="A1" s="307"/>
      <c r="B1" s="771" t="s">
        <v>0</v>
      </c>
      <c r="C1" s="2067" t="s">
        <v>2378</v>
      </c>
      <c r="D1" s="2068"/>
      <c r="E1" s="2068"/>
      <c r="F1" s="2068"/>
      <c r="G1" s="2069"/>
    </row>
    <row r="2" spans="1:11" ht="13.5">
      <c r="A2" s="307"/>
      <c r="B2" s="771" t="s">
        <v>1</v>
      </c>
      <c r="C2" s="886">
        <v>7044445</v>
      </c>
      <c r="D2" s="310"/>
      <c r="E2" s="310"/>
      <c r="F2" s="310"/>
      <c r="G2" s="311"/>
    </row>
    <row r="3" spans="1:11" ht="13.5">
      <c r="A3" s="307"/>
      <c r="B3" s="771" t="s">
        <v>2</v>
      </c>
      <c r="C3" s="886" t="s">
        <v>7727</v>
      </c>
      <c r="D3" s="310"/>
      <c r="E3" s="310"/>
      <c r="F3" s="310"/>
      <c r="G3" s="311"/>
    </row>
    <row r="4" spans="1:11" ht="16.5">
      <c r="A4" s="307"/>
      <c r="B4" s="772" t="s">
        <v>3305</v>
      </c>
      <c r="C4" s="2070" t="s">
        <v>3176</v>
      </c>
      <c r="D4" s="2071"/>
      <c r="E4" s="312"/>
      <c r="F4" s="312"/>
      <c r="G4" s="313"/>
    </row>
    <row r="5" spans="1:11" ht="16.5">
      <c r="A5" s="307"/>
      <c r="B5" s="771" t="s">
        <v>4</v>
      </c>
      <c r="C5" s="314"/>
      <c r="D5" s="312"/>
      <c r="E5" s="312"/>
      <c r="F5" s="312"/>
      <c r="G5" s="313"/>
    </row>
    <row r="6" spans="1:11" ht="16.5" thickBot="1">
      <c r="C6" s="317"/>
      <c r="D6" s="318"/>
      <c r="E6" s="317"/>
      <c r="F6" s="318"/>
    </row>
    <row r="7" spans="1:11">
      <c r="A7" s="2072" t="s">
        <v>3306</v>
      </c>
      <c r="B7" s="2074" t="s">
        <v>3307</v>
      </c>
      <c r="C7" s="2076" t="s">
        <v>1510</v>
      </c>
      <c r="D7" s="2076"/>
      <c r="E7" s="2076" t="s">
        <v>1511</v>
      </c>
      <c r="F7" s="2076"/>
      <c r="G7" s="2076" t="s">
        <v>1476</v>
      </c>
      <c r="H7" s="2077"/>
    </row>
    <row r="8" spans="1:11" ht="26.25" thickBot="1">
      <c r="A8" s="2073"/>
      <c r="B8" s="2075"/>
      <c r="C8" s="320" t="s">
        <v>7246</v>
      </c>
      <c r="D8" s="321" t="s">
        <v>1432</v>
      </c>
      <c r="E8" s="320" t="s">
        <v>7246</v>
      </c>
      <c r="F8" s="321" t="s">
        <v>1432</v>
      </c>
      <c r="G8" s="320" t="s">
        <v>7246</v>
      </c>
      <c r="H8" s="322" t="s">
        <v>3308</v>
      </c>
    </row>
    <row r="9" spans="1:11" ht="15" customHeight="1" thickTop="1" thickBot="1">
      <c r="A9" s="2050" t="s">
        <v>3309</v>
      </c>
      <c r="B9" s="2051"/>
      <c r="C9" s="2051"/>
      <c r="D9" s="2051"/>
      <c r="E9" s="2051"/>
      <c r="F9" s="2051"/>
      <c r="G9" s="2051"/>
      <c r="H9" s="2052"/>
    </row>
    <row r="10" spans="1:11" ht="13.5" thickBot="1">
      <c r="A10" s="2035" t="s">
        <v>1457</v>
      </c>
      <c r="B10" s="2036"/>
      <c r="C10" s="2036"/>
      <c r="D10" s="2036"/>
      <c r="E10" s="2036"/>
      <c r="F10" s="2036"/>
      <c r="G10" s="2036"/>
      <c r="H10" s="2037"/>
    </row>
    <row r="11" spans="1:11">
      <c r="A11" s="323" t="s">
        <v>3310</v>
      </c>
      <c r="B11" s="324" t="s">
        <v>3311</v>
      </c>
      <c r="C11" s="325">
        <v>0</v>
      </c>
      <c r="D11" s="326"/>
      <c r="E11" s="325">
        <v>0</v>
      </c>
      <c r="F11" s="326">
        <v>1.2</v>
      </c>
      <c r="G11" s="327">
        <v>0</v>
      </c>
      <c r="H11" s="328">
        <v>1.2</v>
      </c>
      <c r="J11" s="329"/>
      <c r="K11" s="329"/>
    </row>
    <row r="12" spans="1:11">
      <c r="A12" s="330" t="s">
        <v>3312</v>
      </c>
      <c r="B12" s="331" t="s">
        <v>3313</v>
      </c>
      <c r="C12" s="325">
        <v>0</v>
      </c>
      <c r="D12" s="326"/>
      <c r="E12" s="325">
        <v>1</v>
      </c>
      <c r="F12" s="326">
        <v>14</v>
      </c>
      <c r="G12" s="327">
        <v>1</v>
      </c>
      <c r="H12" s="328">
        <v>14</v>
      </c>
      <c r="J12" s="329"/>
      <c r="K12" s="329"/>
    </row>
    <row r="13" spans="1:11" ht="25.5">
      <c r="A13" s="332" t="s">
        <v>3314</v>
      </c>
      <c r="B13" s="333" t="s">
        <v>3315</v>
      </c>
      <c r="C13" s="334">
        <v>0</v>
      </c>
      <c r="D13" s="335"/>
      <c r="E13" s="334">
        <v>0</v>
      </c>
      <c r="F13" s="335">
        <v>1.2</v>
      </c>
      <c r="G13" s="327">
        <v>0</v>
      </c>
      <c r="H13" s="328">
        <v>1.2</v>
      </c>
      <c r="J13" s="329"/>
      <c r="K13" s="329"/>
    </row>
    <row r="14" spans="1:11">
      <c r="A14" s="336" t="s">
        <v>3316</v>
      </c>
      <c r="B14" s="337" t="s">
        <v>3317</v>
      </c>
      <c r="C14" s="334">
        <v>0</v>
      </c>
      <c r="D14" s="335"/>
      <c r="E14" s="334">
        <v>2</v>
      </c>
      <c r="F14" s="335">
        <v>6</v>
      </c>
      <c r="G14" s="327">
        <v>2</v>
      </c>
      <c r="H14" s="328">
        <v>6</v>
      </c>
      <c r="J14" s="329"/>
      <c r="K14" s="329"/>
    </row>
    <row r="15" spans="1:11" ht="25.5">
      <c r="A15" s="332" t="s">
        <v>3318</v>
      </c>
      <c r="B15" s="333" t="s">
        <v>3319</v>
      </c>
      <c r="C15" s="334">
        <v>0</v>
      </c>
      <c r="D15" s="335"/>
      <c r="E15" s="334">
        <v>2</v>
      </c>
      <c r="F15" s="335">
        <v>4</v>
      </c>
      <c r="G15" s="327">
        <v>2</v>
      </c>
      <c r="H15" s="328">
        <v>4</v>
      </c>
      <c r="J15" s="329"/>
      <c r="K15" s="329"/>
    </row>
    <row r="16" spans="1:11" ht="14.25" customHeight="1">
      <c r="A16" s="336" t="s">
        <v>3320</v>
      </c>
      <c r="B16" s="338" t="s">
        <v>3321</v>
      </c>
      <c r="C16" s="334">
        <v>0</v>
      </c>
      <c r="D16" s="335"/>
      <c r="E16" s="334">
        <v>4</v>
      </c>
      <c r="F16" s="335">
        <v>40</v>
      </c>
      <c r="G16" s="327">
        <v>4</v>
      </c>
      <c r="H16" s="328">
        <v>40</v>
      </c>
      <c r="J16" s="329"/>
      <c r="K16" s="329"/>
    </row>
    <row r="17" spans="1:11" ht="25.5">
      <c r="A17" s="339" t="s">
        <v>3322</v>
      </c>
      <c r="B17" s="340" t="s">
        <v>3323</v>
      </c>
      <c r="C17" s="334">
        <v>0</v>
      </c>
      <c r="D17" s="335"/>
      <c r="E17" s="334">
        <v>0</v>
      </c>
      <c r="F17" s="335">
        <v>26</v>
      </c>
      <c r="G17" s="327">
        <v>0</v>
      </c>
      <c r="H17" s="328">
        <v>26</v>
      </c>
      <c r="J17" s="329"/>
      <c r="K17" s="329"/>
    </row>
    <row r="18" spans="1:11" ht="25.5">
      <c r="A18" s="341" t="s">
        <v>3324</v>
      </c>
      <c r="B18" s="342" t="s">
        <v>3325</v>
      </c>
      <c r="C18" s="334">
        <v>0</v>
      </c>
      <c r="D18" s="335"/>
      <c r="E18" s="334">
        <v>0</v>
      </c>
      <c r="F18" s="335">
        <v>6</v>
      </c>
      <c r="G18" s="327">
        <v>0</v>
      </c>
      <c r="H18" s="328">
        <v>6</v>
      </c>
      <c r="J18" s="329"/>
      <c r="K18" s="329"/>
    </row>
    <row r="19" spans="1:11" ht="25.5">
      <c r="A19" s="330" t="s">
        <v>3326</v>
      </c>
      <c r="B19" s="343" t="s">
        <v>3327</v>
      </c>
      <c r="C19" s="334">
        <v>0</v>
      </c>
      <c r="D19" s="335"/>
      <c r="E19" s="334">
        <v>2</v>
      </c>
      <c r="F19" s="335">
        <v>22</v>
      </c>
      <c r="G19" s="327">
        <v>2</v>
      </c>
      <c r="H19" s="328">
        <v>22</v>
      </c>
      <c r="J19" s="329"/>
      <c r="K19" s="329"/>
    </row>
    <row r="20" spans="1:11">
      <c r="A20" s="344" t="s">
        <v>3328</v>
      </c>
      <c r="B20" s="345" t="s">
        <v>3329</v>
      </c>
      <c r="C20" s="334">
        <v>0</v>
      </c>
      <c r="D20" s="335"/>
      <c r="E20" s="334">
        <v>1</v>
      </c>
      <c r="F20" s="335">
        <v>9</v>
      </c>
      <c r="G20" s="327">
        <v>1</v>
      </c>
      <c r="H20" s="328">
        <v>9</v>
      </c>
      <c r="J20" s="329"/>
      <c r="K20" s="329"/>
    </row>
    <row r="21" spans="1:11">
      <c r="A21" s="330" t="s">
        <v>3330</v>
      </c>
      <c r="B21" s="346" t="s">
        <v>3331</v>
      </c>
      <c r="C21" s="334">
        <v>0</v>
      </c>
      <c r="D21" s="335"/>
      <c r="E21" s="334">
        <v>3</v>
      </c>
      <c r="F21" s="335">
        <v>9</v>
      </c>
      <c r="G21" s="327">
        <v>3</v>
      </c>
      <c r="H21" s="328">
        <v>9</v>
      </c>
      <c r="J21" s="329"/>
      <c r="K21" s="329"/>
    </row>
    <row r="22" spans="1:11">
      <c r="A22" s="330" t="s">
        <v>3332</v>
      </c>
      <c r="B22" s="346" t="s">
        <v>3333</v>
      </c>
      <c r="C22" s="334">
        <v>0</v>
      </c>
      <c r="D22" s="335"/>
      <c r="E22" s="334">
        <v>1</v>
      </c>
      <c r="F22" s="335">
        <v>3.5999999999999996</v>
      </c>
      <c r="G22" s="327">
        <v>1</v>
      </c>
      <c r="H22" s="328">
        <v>3.5999999999999996</v>
      </c>
      <c r="J22" s="329"/>
      <c r="K22" s="329"/>
    </row>
    <row r="23" spans="1:11">
      <c r="A23" s="347" t="s">
        <v>3334</v>
      </c>
      <c r="B23" s="348" t="s">
        <v>3335</v>
      </c>
      <c r="C23" s="334">
        <v>0</v>
      </c>
      <c r="D23" s="335"/>
      <c r="E23" s="334">
        <v>0</v>
      </c>
      <c r="F23" s="335">
        <v>1.2</v>
      </c>
      <c r="G23" s="327">
        <v>0</v>
      </c>
      <c r="H23" s="328">
        <v>1.2</v>
      </c>
      <c r="J23" s="329"/>
      <c r="K23" s="329"/>
    </row>
    <row r="24" spans="1:11">
      <c r="A24" s="347" t="s">
        <v>3336</v>
      </c>
      <c r="B24" s="348" t="s">
        <v>3337</v>
      </c>
      <c r="C24" s="334">
        <v>0</v>
      </c>
      <c r="D24" s="335"/>
      <c r="E24" s="334">
        <v>0</v>
      </c>
      <c r="F24" s="335">
        <v>14</v>
      </c>
      <c r="G24" s="327">
        <v>0</v>
      </c>
      <c r="H24" s="328">
        <v>14</v>
      </c>
      <c r="J24" s="329"/>
      <c r="K24" s="329"/>
    </row>
    <row r="25" spans="1:11">
      <c r="A25" s="330" t="s">
        <v>3338</v>
      </c>
      <c r="B25" s="345" t="s">
        <v>3339</v>
      </c>
      <c r="C25" s="334">
        <v>0</v>
      </c>
      <c r="D25" s="335"/>
      <c r="E25" s="334">
        <v>0</v>
      </c>
      <c r="F25" s="335">
        <v>4.8</v>
      </c>
      <c r="G25" s="327">
        <v>0</v>
      </c>
      <c r="H25" s="328">
        <v>4.8</v>
      </c>
      <c r="J25" s="329"/>
      <c r="K25" s="329"/>
    </row>
    <row r="26" spans="1:11" ht="14.25" customHeight="1">
      <c r="A26" s="336" t="s">
        <v>3340</v>
      </c>
      <c r="B26" s="337" t="s">
        <v>3341</v>
      </c>
      <c r="C26" s="334">
        <v>0</v>
      </c>
      <c r="D26" s="335"/>
      <c r="E26" s="334">
        <v>0</v>
      </c>
      <c r="F26" s="335">
        <v>3</v>
      </c>
      <c r="G26" s="327">
        <v>0</v>
      </c>
      <c r="H26" s="328">
        <v>3</v>
      </c>
      <c r="J26" s="329"/>
      <c r="K26" s="329"/>
    </row>
    <row r="27" spans="1:11">
      <c r="A27" s="336" t="s">
        <v>3342</v>
      </c>
      <c r="B27" s="337" t="s">
        <v>3343</v>
      </c>
      <c r="C27" s="334">
        <v>0</v>
      </c>
      <c r="D27" s="335"/>
      <c r="E27" s="334">
        <v>2</v>
      </c>
      <c r="F27" s="335">
        <v>2.4</v>
      </c>
      <c r="G27" s="327">
        <v>2</v>
      </c>
      <c r="H27" s="328">
        <v>2.4</v>
      </c>
      <c r="J27" s="329"/>
      <c r="K27" s="329"/>
    </row>
    <row r="28" spans="1:11">
      <c r="A28" s="330" t="s">
        <v>3344</v>
      </c>
      <c r="B28" s="331" t="s">
        <v>3345</v>
      </c>
      <c r="C28" s="334">
        <v>0</v>
      </c>
      <c r="D28" s="335"/>
      <c r="E28" s="334">
        <v>0</v>
      </c>
      <c r="F28" s="335">
        <v>1.2</v>
      </c>
      <c r="G28" s="327">
        <v>0</v>
      </c>
      <c r="H28" s="328">
        <v>1.2</v>
      </c>
      <c r="J28" s="329"/>
      <c r="K28" s="329"/>
    </row>
    <row r="29" spans="1:11">
      <c r="A29" s="349" t="s">
        <v>3346</v>
      </c>
      <c r="B29" s="333" t="s">
        <v>3347</v>
      </c>
      <c r="C29" s="334">
        <v>0</v>
      </c>
      <c r="D29" s="335"/>
      <c r="E29" s="334">
        <v>0</v>
      </c>
      <c r="F29" s="335">
        <v>1.2</v>
      </c>
      <c r="G29" s="327">
        <v>0</v>
      </c>
      <c r="H29" s="328">
        <v>1.2</v>
      </c>
      <c r="J29" s="329"/>
      <c r="K29" s="329"/>
    </row>
    <row r="30" spans="1:11">
      <c r="A30" s="330" t="s">
        <v>3348</v>
      </c>
      <c r="B30" s="331" t="s">
        <v>3349</v>
      </c>
      <c r="C30" s="334">
        <v>0</v>
      </c>
      <c r="D30" s="335"/>
      <c r="E30" s="334">
        <v>0</v>
      </c>
      <c r="F30" s="335">
        <v>1.2</v>
      </c>
      <c r="G30" s="327">
        <v>0</v>
      </c>
      <c r="H30" s="328">
        <v>1.2</v>
      </c>
      <c r="J30" s="329"/>
      <c r="K30" s="329"/>
    </row>
    <row r="31" spans="1:11">
      <c r="A31" s="330" t="s">
        <v>3350</v>
      </c>
      <c r="B31" s="331" t="s">
        <v>3349</v>
      </c>
      <c r="C31" s="334">
        <v>0</v>
      </c>
      <c r="D31" s="335"/>
      <c r="E31" s="334">
        <v>1</v>
      </c>
      <c r="F31" s="335">
        <v>1.2</v>
      </c>
      <c r="G31" s="327">
        <v>1</v>
      </c>
      <c r="H31" s="328">
        <v>1.2</v>
      </c>
      <c r="J31" s="329"/>
      <c r="K31" s="329"/>
    </row>
    <row r="32" spans="1:11">
      <c r="A32" s="330" t="s">
        <v>3351</v>
      </c>
      <c r="B32" s="331" t="s">
        <v>3352</v>
      </c>
      <c r="C32" s="334">
        <v>0</v>
      </c>
      <c r="D32" s="335"/>
      <c r="E32" s="334">
        <v>2</v>
      </c>
      <c r="F32" s="335">
        <v>14.399999999999999</v>
      </c>
      <c r="G32" s="327">
        <v>2</v>
      </c>
      <c r="H32" s="328">
        <v>14.399999999999999</v>
      </c>
      <c r="J32" s="329"/>
      <c r="K32" s="329"/>
    </row>
    <row r="33" spans="1:11">
      <c r="A33" s="349" t="s">
        <v>3353</v>
      </c>
      <c r="B33" s="333" t="s">
        <v>3354</v>
      </c>
      <c r="C33" s="334">
        <v>0</v>
      </c>
      <c r="D33" s="335"/>
      <c r="E33" s="334">
        <v>0</v>
      </c>
      <c r="F33" s="335">
        <v>1</v>
      </c>
      <c r="G33" s="327">
        <v>0</v>
      </c>
      <c r="H33" s="328">
        <v>1</v>
      </c>
      <c r="J33" s="329"/>
      <c r="K33" s="329"/>
    </row>
    <row r="34" spans="1:11">
      <c r="A34" s="339" t="s">
        <v>3355</v>
      </c>
      <c r="B34" s="340" t="s">
        <v>3356</v>
      </c>
      <c r="C34" s="334">
        <v>0</v>
      </c>
      <c r="D34" s="335"/>
      <c r="E34" s="334">
        <v>11</v>
      </c>
      <c r="F34" s="335">
        <v>12</v>
      </c>
      <c r="G34" s="327">
        <v>11</v>
      </c>
      <c r="H34" s="328">
        <v>12</v>
      </c>
      <c r="J34" s="329"/>
      <c r="K34" s="329"/>
    </row>
    <row r="35" spans="1:11">
      <c r="A35" s="336" t="s">
        <v>3357</v>
      </c>
      <c r="B35" s="337" t="s">
        <v>3358</v>
      </c>
      <c r="C35" s="334">
        <v>0</v>
      </c>
      <c r="D35" s="335"/>
      <c r="E35" s="334">
        <v>9</v>
      </c>
      <c r="F35" s="335">
        <v>6</v>
      </c>
      <c r="G35" s="327">
        <v>9</v>
      </c>
      <c r="H35" s="328">
        <v>6</v>
      </c>
      <c r="J35" s="329"/>
      <c r="K35" s="329"/>
    </row>
    <row r="36" spans="1:11">
      <c r="A36" s="330" t="s">
        <v>3359</v>
      </c>
      <c r="B36" s="331" t="s">
        <v>3360</v>
      </c>
      <c r="C36" s="334">
        <v>0</v>
      </c>
      <c r="D36" s="335"/>
      <c r="E36" s="334">
        <v>0</v>
      </c>
      <c r="F36" s="335">
        <v>2</v>
      </c>
      <c r="G36" s="327">
        <v>0</v>
      </c>
      <c r="H36" s="328">
        <v>2</v>
      </c>
      <c r="J36" s="329"/>
      <c r="K36" s="329"/>
    </row>
    <row r="37" spans="1:11">
      <c r="A37" s="349" t="s">
        <v>3361</v>
      </c>
      <c r="B37" s="333" t="s">
        <v>3362</v>
      </c>
      <c r="C37" s="334">
        <v>0</v>
      </c>
      <c r="D37" s="335"/>
      <c r="E37" s="334">
        <v>0</v>
      </c>
      <c r="F37" s="335">
        <v>6</v>
      </c>
      <c r="G37" s="327">
        <v>0</v>
      </c>
      <c r="H37" s="328">
        <v>6</v>
      </c>
      <c r="J37" s="329"/>
      <c r="K37" s="329"/>
    </row>
    <row r="38" spans="1:11">
      <c r="A38" s="330" t="s">
        <v>3363</v>
      </c>
      <c r="B38" s="331" t="s">
        <v>3364</v>
      </c>
      <c r="C38" s="334">
        <v>0</v>
      </c>
      <c r="D38" s="335"/>
      <c r="E38" s="334">
        <v>3</v>
      </c>
      <c r="F38" s="335">
        <v>6</v>
      </c>
      <c r="G38" s="327">
        <v>3</v>
      </c>
      <c r="H38" s="328">
        <v>6</v>
      </c>
      <c r="J38" s="329"/>
      <c r="K38" s="329"/>
    </row>
    <row r="39" spans="1:11">
      <c r="A39" s="330" t="s">
        <v>3365</v>
      </c>
      <c r="B39" s="331" t="s">
        <v>3366</v>
      </c>
      <c r="C39" s="334">
        <v>0</v>
      </c>
      <c r="D39" s="335"/>
      <c r="E39" s="334">
        <v>0</v>
      </c>
      <c r="F39" s="335">
        <v>3</v>
      </c>
      <c r="G39" s="327">
        <v>0</v>
      </c>
      <c r="H39" s="328">
        <v>3</v>
      </c>
      <c r="J39" s="329"/>
      <c r="K39" s="329"/>
    </row>
    <row r="40" spans="1:11">
      <c r="A40" s="336" t="s">
        <v>3367</v>
      </c>
      <c r="B40" s="337" t="s">
        <v>3368</v>
      </c>
      <c r="C40" s="334">
        <v>0</v>
      </c>
      <c r="D40" s="335"/>
      <c r="E40" s="334">
        <v>0</v>
      </c>
      <c r="F40" s="335">
        <v>3</v>
      </c>
      <c r="G40" s="327">
        <v>0</v>
      </c>
      <c r="H40" s="328">
        <v>3</v>
      </c>
      <c r="J40" s="329"/>
      <c r="K40" s="329"/>
    </row>
    <row r="41" spans="1:11">
      <c r="A41" s="330" t="s">
        <v>3369</v>
      </c>
      <c r="B41" s="350" t="s">
        <v>3370</v>
      </c>
      <c r="C41" s="334">
        <v>0</v>
      </c>
      <c r="D41" s="335"/>
      <c r="E41" s="334">
        <v>0</v>
      </c>
      <c r="F41" s="335">
        <v>2</v>
      </c>
      <c r="G41" s="327">
        <v>0</v>
      </c>
      <c r="H41" s="328">
        <v>2</v>
      </c>
      <c r="J41" s="329"/>
      <c r="K41" s="329"/>
    </row>
    <row r="42" spans="1:11">
      <c r="A42" s="349" t="s">
        <v>3371</v>
      </c>
      <c r="B42" s="333" t="s">
        <v>3372</v>
      </c>
      <c r="C42" s="334">
        <v>0</v>
      </c>
      <c r="D42" s="335"/>
      <c r="E42" s="334">
        <v>2</v>
      </c>
      <c r="F42" s="335">
        <v>3</v>
      </c>
      <c r="G42" s="327">
        <v>2</v>
      </c>
      <c r="H42" s="328">
        <v>3</v>
      </c>
      <c r="J42" s="329"/>
      <c r="K42" s="329"/>
    </row>
    <row r="43" spans="1:11">
      <c r="A43" s="349" t="s">
        <v>3373</v>
      </c>
      <c r="B43" s="333" t="s">
        <v>3374</v>
      </c>
      <c r="C43" s="334">
        <v>0</v>
      </c>
      <c r="D43" s="335"/>
      <c r="E43" s="334">
        <v>9</v>
      </c>
      <c r="F43" s="335">
        <v>16</v>
      </c>
      <c r="G43" s="327">
        <v>9</v>
      </c>
      <c r="H43" s="328">
        <v>16</v>
      </c>
      <c r="J43" s="329"/>
      <c r="K43" s="329"/>
    </row>
    <row r="44" spans="1:11">
      <c r="A44" s="349" t="s">
        <v>3375</v>
      </c>
      <c r="B44" s="333" t="s">
        <v>3376</v>
      </c>
      <c r="C44" s="334">
        <v>0</v>
      </c>
      <c r="D44" s="335"/>
      <c r="E44" s="334">
        <v>2</v>
      </c>
      <c r="F44" s="335">
        <v>4</v>
      </c>
      <c r="G44" s="327">
        <v>2</v>
      </c>
      <c r="H44" s="328">
        <v>4</v>
      </c>
      <c r="J44" s="329"/>
      <c r="K44" s="329"/>
    </row>
    <row r="45" spans="1:11">
      <c r="A45" s="339" t="s">
        <v>3377</v>
      </c>
      <c r="B45" s="340" t="s">
        <v>3378</v>
      </c>
      <c r="C45" s="334">
        <v>0</v>
      </c>
      <c r="D45" s="335"/>
      <c r="E45" s="334">
        <v>7</v>
      </c>
      <c r="F45" s="335">
        <v>10</v>
      </c>
      <c r="G45" s="327">
        <v>7</v>
      </c>
      <c r="H45" s="328">
        <v>10</v>
      </c>
      <c r="J45" s="329"/>
      <c r="K45" s="329"/>
    </row>
    <row r="46" spans="1:11">
      <c r="A46" s="332" t="s">
        <v>3379</v>
      </c>
      <c r="B46" s="333" t="s">
        <v>3380</v>
      </c>
      <c r="C46" s="334">
        <v>0</v>
      </c>
      <c r="D46" s="335"/>
      <c r="E46" s="334">
        <v>0</v>
      </c>
      <c r="F46" s="335">
        <v>1</v>
      </c>
      <c r="G46" s="327">
        <v>0</v>
      </c>
      <c r="H46" s="328">
        <v>1</v>
      </c>
      <c r="J46" s="329"/>
      <c r="K46" s="329"/>
    </row>
    <row r="47" spans="1:11" ht="25.5">
      <c r="A47" s="336" t="s">
        <v>3381</v>
      </c>
      <c r="B47" s="333" t="s">
        <v>3382</v>
      </c>
      <c r="C47" s="334">
        <v>0</v>
      </c>
      <c r="D47" s="335"/>
      <c r="E47" s="334">
        <v>1</v>
      </c>
      <c r="F47" s="335">
        <v>3</v>
      </c>
      <c r="G47" s="327">
        <v>1</v>
      </c>
      <c r="H47" s="328">
        <v>3</v>
      </c>
      <c r="J47" s="329"/>
      <c r="K47" s="329"/>
    </row>
    <row r="48" spans="1:11" ht="13.5" customHeight="1">
      <c r="A48" s="332" t="s">
        <v>3383</v>
      </c>
      <c r="B48" s="333" t="s">
        <v>3384</v>
      </c>
      <c r="C48" s="334">
        <v>0</v>
      </c>
      <c r="D48" s="335"/>
      <c r="E48" s="334">
        <v>0</v>
      </c>
      <c r="F48" s="335">
        <v>1.2</v>
      </c>
      <c r="G48" s="327">
        <v>0</v>
      </c>
      <c r="H48" s="328">
        <v>1.2</v>
      </c>
      <c r="J48" s="329"/>
      <c r="K48" s="329"/>
    </row>
    <row r="49" spans="1:11">
      <c r="A49" s="336" t="s">
        <v>3385</v>
      </c>
      <c r="B49" s="337" t="s">
        <v>3386</v>
      </c>
      <c r="C49" s="334">
        <v>0</v>
      </c>
      <c r="D49" s="335"/>
      <c r="E49" s="334">
        <v>1</v>
      </c>
      <c r="F49" s="335">
        <v>1.2</v>
      </c>
      <c r="G49" s="327">
        <v>1</v>
      </c>
      <c r="H49" s="328">
        <v>1.2</v>
      </c>
      <c r="J49" s="329"/>
      <c r="K49" s="329"/>
    </row>
    <row r="50" spans="1:11">
      <c r="A50" s="349" t="s">
        <v>3387</v>
      </c>
      <c r="B50" s="333" t="s">
        <v>3388</v>
      </c>
      <c r="C50" s="334">
        <v>0</v>
      </c>
      <c r="D50" s="335"/>
      <c r="E50" s="334">
        <v>0</v>
      </c>
      <c r="F50" s="335">
        <v>1.2</v>
      </c>
      <c r="G50" s="327">
        <v>0</v>
      </c>
      <c r="H50" s="328">
        <v>1.2</v>
      </c>
      <c r="J50" s="329"/>
      <c r="K50" s="329"/>
    </row>
    <row r="51" spans="1:11">
      <c r="A51" s="336" t="s">
        <v>3389</v>
      </c>
      <c r="B51" s="337" t="s">
        <v>3390</v>
      </c>
      <c r="C51" s="334">
        <v>0</v>
      </c>
      <c r="D51" s="335"/>
      <c r="E51" s="334">
        <v>1</v>
      </c>
      <c r="F51" s="335">
        <v>3</v>
      </c>
      <c r="G51" s="327">
        <v>1</v>
      </c>
      <c r="H51" s="328">
        <v>3</v>
      </c>
      <c r="J51" s="329"/>
      <c r="K51" s="329"/>
    </row>
    <row r="52" spans="1:11">
      <c r="A52" s="330" t="s">
        <v>3391</v>
      </c>
      <c r="B52" s="331" t="s">
        <v>3392</v>
      </c>
      <c r="C52" s="334">
        <v>0</v>
      </c>
      <c r="D52" s="335"/>
      <c r="E52" s="334">
        <v>0</v>
      </c>
      <c r="F52" s="335">
        <v>1</v>
      </c>
      <c r="G52" s="327">
        <v>0</v>
      </c>
      <c r="H52" s="328">
        <v>1</v>
      </c>
      <c r="J52" s="329"/>
      <c r="K52" s="329"/>
    </row>
    <row r="53" spans="1:11">
      <c r="A53" s="336" t="s">
        <v>3393</v>
      </c>
      <c r="B53" s="337" t="s">
        <v>3394</v>
      </c>
      <c r="C53" s="334">
        <v>0</v>
      </c>
      <c r="D53" s="335"/>
      <c r="E53" s="334">
        <v>0</v>
      </c>
      <c r="F53" s="335">
        <v>1.2</v>
      </c>
      <c r="G53" s="327">
        <v>0</v>
      </c>
      <c r="H53" s="328">
        <v>1.2</v>
      </c>
      <c r="J53" s="329"/>
      <c r="K53" s="329"/>
    </row>
    <row r="54" spans="1:11">
      <c r="A54" s="339" t="s">
        <v>3395</v>
      </c>
      <c r="B54" s="340" t="s">
        <v>3396</v>
      </c>
      <c r="C54" s="334">
        <v>0</v>
      </c>
      <c r="D54" s="335"/>
      <c r="E54" s="334">
        <v>0</v>
      </c>
      <c r="F54" s="335">
        <v>1</v>
      </c>
      <c r="G54" s="327">
        <v>0</v>
      </c>
      <c r="H54" s="328">
        <v>1</v>
      </c>
      <c r="J54" s="329"/>
      <c r="K54" s="329"/>
    </row>
    <row r="55" spans="1:11">
      <c r="A55" s="332" t="s">
        <v>3397</v>
      </c>
      <c r="B55" s="333" t="s">
        <v>3398</v>
      </c>
      <c r="C55" s="334">
        <v>0</v>
      </c>
      <c r="D55" s="335"/>
      <c r="E55" s="334">
        <v>29</v>
      </c>
      <c r="F55" s="335">
        <v>160</v>
      </c>
      <c r="G55" s="327">
        <v>29</v>
      </c>
      <c r="H55" s="328">
        <v>160</v>
      </c>
      <c r="J55" s="329"/>
      <c r="K55" s="329"/>
    </row>
    <row r="56" spans="1:11" ht="25.5">
      <c r="A56" s="349" t="s">
        <v>3399</v>
      </c>
      <c r="B56" s="333" t="s">
        <v>3400</v>
      </c>
      <c r="C56" s="334">
        <v>0</v>
      </c>
      <c r="D56" s="335"/>
      <c r="E56" s="334">
        <v>0</v>
      </c>
      <c r="F56" s="335">
        <v>1.2</v>
      </c>
      <c r="G56" s="327">
        <v>0</v>
      </c>
      <c r="H56" s="328">
        <v>1.2</v>
      </c>
      <c r="J56" s="329"/>
      <c r="K56" s="329"/>
    </row>
    <row r="57" spans="1:11" ht="25.5">
      <c r="A57" s="336" t="s">
        <v>3401</v>
      </c>
      <c r="B57" s="337" t="s">
        <v>3402</v>
      </c>
      <c r="C57" s="334">
        <v>0</v>
      </c>
      <c r="D57" s="335"/>
      <c r="E57" s="334">
        <v>3</v>
      </c>
      <c r="F57" s="335">
        <v>4</v>
      </c>
      <c r="G57" s="327">
        <v>3</v>
      </c>
      <c r="H57" s="328">
        <v>4</v>
      </c>
      <c r="J57" s="329"/>
      <c r="K57" s="329"/>
    </row>
    <row r="58" spans="1:11">
      <c r="A58" s="349" t="s">
        <v>3403</v>
      </c>
      <c r="B58" s="333" t="s">
        <v>3404</v>
      </c>
      <c r="C58" s="334">
        <v>0</v>
      </c>
      <c r="D58" s="335"/>
      <c r="E58" s="334">
        <v>12</v>
      </c>
      <c r="F58" s="335">
        <v>98</v>
      </c>
      <c r="G58" s="327">
        <v>12</v>
      </c>
      <c r="H58" s="328">
        <v>98</v>
      </c>
      <c r="J58" s="329"/>
      <c r="K58" s="329"/>
    </row>
    <row r="59" spans="1:11">
      <c r="A59" s="332" t="s">
        <v>3405</v>
      </c>
      <c r="B59" s="333" t="s">
        <v>3406</v>
      </c>
      <c r="C59" s="334">
        <v>0</v>
      </c>
      <c r="D59" s="335"/>
      <c r="E59" s="334">
        <v>0</v>
      </c>
      <c r="F59" s="335">
        <v>3</v>
      </c>
      <c r="G59" s="327">
        <v>0</v>
      </c>
      <c r="H59" s="328">
        <v>3</v>
      </c>
      <c r="J59" s="329"/>
      <c r="K59" s="329"/>
    </row>
    <row r="60" spans="1:11" ht="25.5">
      <c r="A60" s="330" t="s">
        <v>3407</v>
      </c>
      <c r="B60" s="331" t="s">
        <v>3408</v>
      </c>
      <c r="C60" s="334">
        <v>0</v>
      </c>
      <c r="D60" s="335"/>
      <c r="E60" s="334">
        <v>0</v>
      </c>
      <c r="F60" s="335">
        <v>1.2</v>
      </c>
      <c r="G60" s="327">
        <v>0</v>
      </c>
      <c r="H60" s="328">
        <v>1.2</v>
      </c>
      <c r="J60" s="329"/>
      <c r="K60" s="329"/>
    </row>
    <row r="61" spans="1:11">
      <c r="A61" s="336" t="s">
        <v>3409</v>
      </c>
      <c r="B61" s="337" t="s">
        <v>3410</v>
      </c>
      <c r="C61" s="334">
        <v>0</v>
      </c>
      <c r="D61" s="335"/>
      <c r="E61" s="334">
        <v>4</v>
      </c>
      <c r="F61" s="335">
        <v>12</v>
      </c>
      <c r="G61" s="327">
        <v>4</v>
      </c>
      <c r="H61" s="328">
        <v>12</v>
      </c>
      <c r="J61" s="329"/>
      <c r="K61" s="329"/>
    </row>
    <row r="62" spans="1:11">
      <c r="A62" s="330" t="s">
        <v>3411</v>
      </c>
      <c r="B62" s="331" t="s">
        <v>3412</v>
      </c>
      <c r="C62" s="334">
        <v>0</v>
      </c>
      <c r="D62" s="335"/>
      <c r="E62" s="334">
        <v>0</v>
      </c>
      <c r="F62" s="335">
        <v>3</v>
      </c>
      <c r="G62" s="327">
        <v>0</v>
      </c>
      <c r="H62" s="328">
        <v>3</v>
      </c>
      <c r="J62" s="329"/>
      <c r="K62" s="329"/>
    </row>
    <row r="63" spans="1:11" ht="25.5">
      <c r="A63" s="336" t="s">
        <v>3413</v>
      </c>
      <c r="B63" s="337" t="s">
        <v>3414</v>
      </c>
      <c r="C63" s="334">
        <v>0</v>
      </c>
      <c r="D63" s="335"/>
      <c r="E63" s="334">
        <v>0</v>
      </c>
      <c r="F63" s="335">
        <v>1</v>
      </c>
      <c r="G63" s="327">
        <v>0</v>
      </c>
      <c r="H63" s="328">
        <v>1</v>
      </c>
      <c r="J63" s="329"/>
      <c r="K63" s="329"/>
    </row>
    <row r="64" spans="1:11">
      <c r="A64" s="349" t="s">
        <v>3415</v>
      </c>
      <c r="B64" s="333" t="s">
        <v>3416</v>
      </c>
      <c r="C64" s="334">
        <v>0</v>
      </c>
      <c r="D64" s="335"/>
      <c r="E64" s="334">
        <v>0</v>
      </c>
      <c r="F64" s="335">
        <v>3.5999999999999996</v>
      </c>
      <c r="G64" s="327">
        <v>0</v>
      </c>
      <c r="H64" s="328">
        <v>3.5999999999999996</v>
      </c>
      <c r="J64" s="329"/>
      <c r="K64" s="329"/>
    </row>
    <row r="65" spans="1:11" ht="25.5">
      <c r="A65" s="332" t="s">
        <v>3417</v>
      </c>
      <c r="B65" s="333" t="s">
        <v>3418</v>
      </c>
      <c r="C65" s="334">
        <v>0</v>
      </c>
      <c r="D65" s="335"/>
      <c r="E65" s="334">
        <v>0</v>
      </c>
      <c r="F65" s="335">
        <v>1.2</v>
      </c>
      <c r="G65" s="327">
        <v>0</v>
      </c>
      <c r="H65" s="328">
        <v>1.2</v>
      </c>
      <c r="J65" s="329"/>
      <c r="K65" s="329"/>
    </row>
    <row r="66" spans="1:11">
      <c r="A66" s="349" t="s">
        <v>3419</v>
      </c>
      <c r="B66" s="333" t="s">
        <v>3420</v>
      </c>
      <c r="C66" s="334">
        <v>0</v>
      </c>
      <c r="D66" s="335"/>
      <c r="E66" s="334">
        <v>1</v>
      </c>
      <c r="F66" s="335">
        <v>4</v>
      </c>
      <c r="G66" s="327">
        <v>1</v>
      </c>
      <c r="H66" s="328">
        <v>4</v>
      </c>
      <c r="J66" s="329"/>
      <c r="K66" s="329"/>
    </row>
    <row r="67" spans="1:11">
      <c r="A67" s="349" t="s">
        <v>3421</v>
      </c>
      <c r="B67" s="333" t="s">
        <v>3422</v>
      </c>
      <c r="C67" s="334">
        <v>0</v>
      </c>
      <c r="D67" s="335"/>
      <c r="E67" s="334">
        <v>0</v>
      </c>
      <c r="F67" s="335">
        <v>1.2</v>
      </c>
      <c r="G67" s="327">
        <v>0</v>
      </c>
      <c r="H67" s="328">
        <v>1.2</v>
      </c>
      <c r="J67" s="329"/>
      <c r="K67" s="329"/>
    </row>
    <row r="68" spans="1:11">
      <c r="A68" s="349" t="s">
        <v>3423</v>
      </c>
      <c r="B68" s="333" t="s">
        <v>3424</v>
      </c>
      <c r="C68" s="334">
        <v>0</v>
      </c>
      <c r="D68" s="335"/>
      <c r="E68" s="334">
        <v>0</v>
      </c>
      <c r="F68" s="335">
        <v>2</v>
      </c>
      <c r="G68" s="327">
        <v>0</v>
      </c>
      <c r="H68" s="328">
        <v>2</v>
      </c>
      <c r="J68" s="329"/>
      <c r="K68" s="329"/>
    </row>
    <row r="69" spans="1:11">
      <c r="A69" s="336" t="s">
        <v>3425</v>
      </c>
      <c r="B69" s="337" t="s">
        <v>3426</v>
      </c>
      <c r="C69" s="334">
        <v>0</v>
      </c>
      <c r="D69" s="335"/>
      <c r="E69" s="334">
        <v>1</v>
      </c>
      <c r="F69" s="335">
        <v>7</v>
      </c>
      <c r="G69" s="327">
        <v>1</v>
      </c>
      <c r="H69" s="328">
        <v>7</v>
      </c>
      <c r="J69" s="329"/>
      <c r="K69" s="329"/>
    </row>
    <row r="70" spans="1:11">
      <c r="A70" s="332" t="s">
        <v>3427</v>
      </c>
      <c r="B70" s="333" t="s">
        <v>3428</v>
      </c>
      <c r="C70" s="334">
        <v>0</v>
      </c>
      <c r="D70" s="335"/>
      <c r="E70" s="334">
        <v>1</v>
      </c>
      <c r="F70" s="335">
        <v>3</v>
      </c>
      <c r="G70" s="327">
        <v>1</v>
      </c>
      <c r="H70" s="328">
        <v>3</v>
      </c>
      <c r="J70" s="329"/>
      <c r="K70" s="329"/>
    </row>
    <row r="71" spans="1:11">
      <c r="A71" s="336" t="s">
        <v>3429</v>
      </c>
      <c r="B71" s="337" t="s">
        <v>3430</v>
      </c>
      <c r="C71" s="334">
        <v>0</v>
      </c>
      <c r="D71" s="335"/>
      <c r="E71" s="334">
        <v>2</v>
      </c>
      <c r="F71" s="335">
        <v>19</v>
      </c>
      <c r="G71" s="327">
        <v>2</v>
      </c>
      <c r="H71" s="328">
        <v>19</v>
      </c>
      <c r="J71" s="329"/>
      <c r="K71" s="329"/>
    </row>
    <row r="72" spans="1:11">
      <c r="A72" s="336" t="s">
        <v>3431</v>
      </c>
      <c r="B72" s="337" t="s">
        <v>3432</v>
      </c>
      <c r="C72" s="334">
        <v>0</v>
      </c>
      <c r="D72" s="335"/>
      <c r="E72" s="334">
        <v>106</v>
      </c>
      <c r="F72" s="335">
        <v>399</v>
      </c>
      <c r="G72" s="327">
        <v>106</v>
      </c>
      <c r="H72" s="328">
        <v>399</v>
      </c>
      <c r="J72" s="329"/>
      <c r="K72" s="329"/>
    </row>
    <row r="73" spans="1:11" ht="13.5" customHeight="1">
      <c r="A73" s="349" t="s">
        <v>3433</v>
      </c>
      <c r="B73" s="333" t="s">
        <v>3434</v>
      </c>
      <c r="C73" s="334">
        <v>0</v>
      </c>
      <c r="D73" s="335"/>
      <c r="E73" s="334">
        <v>1</v>
      </c>
      <c r="F73" s="335">
        <v>3</v>
      </c>
      <c r="G73" s="327">
        <v>1</v>
      </c>
      <c r="H73" s="328">
        <v>3</v>
      </c>
      <c r="J73" s="329"/>
      <c r="K73" s="329"/>
    </row>
    <row r="74" spans="1:11">
      <c r="A74" s="349" t="s">
        <v>3435</v>
      </c>
      <c r="B74" s="333" t="s">
        <v>3436</v>
      </c>
      <c r="C74" s="334">
        <v>0</v>
      </c>
      <c r="D74" s="335"/>
      <c r="E74" s="334">
        <v>1</v>
      </c>
      <c r="F74" s="335">
        <v>1</v>
      </c>
      <c r="G74" s="327">
        <v>1</v>
      </c>
      <c r="H74" s="328">
        <v>1</v>
      </c>
      <c r="J74" s="329"/>
      <c r="K74" s="329"/>
    </row>
    <row r="75" spans="1:11">
      <c r="A75" s="336" t="s">
        <v>3437</v>
      </c>
      <c r="B75" s="337" t="s">
        <v>3438</v>
      </c>
      <c r="C75" s="334">
        <v>0</v>
      </c>
      <c r="D75" s="335"/>
      <c r="E75" s="334">
        <v>2</v>
      </c>
      <c r="F75" s="335">
        <v>10</v>
      </c>
      <c r="G75" s="327">
        <v>2</v>
      </c>
      <c r="H75" s="328">
        <v>10</v>
      </c>
      <c r="J75" s="329"/>
      <c r="K75" s="329"/>
    </row>
    <row r="76" spans="1:11">
      <c r="A76" s="336" t="s">
        <v>3439</v>
      </c>
      <c r="B76" s="337" t="s">
        <v>3440</v>
      </c>
      <c r="C76" s="334">
        <v>0</v>
      </c>
      <c r="D76" s="335"/>
      <c r="E76" s="334">
        <v>6</v>
      </c>
      <c r="F76" s="335">
        <v>42</v>
      </c>
      <c r="G76" s="327">
        <v>6</v>
      </c>
      <c r="H76" s="328">
        <v>42</v>
      </c>
      <c r="J76" s="329"/>
      <c r="K76" s="329"/>
    </row>
    <row r="77" spans="1:11">
      <c r="A77" s="349" t="s">
        <v>3441</v>
      </c>
      <c r="B77" s="333" t="s">
        <v>3442</v>
      </c>
      <c r="C77" s="334">
        <v>0</v>
      </c>
      <c r="D77" s="335"/>
      <c r="E77" s="334">
        <v>0</v>
      </c>
      <c r="F77" s="335">
        <v>4</v>
      </c>
      <c r="G77" s="327">
        <v>0</v>
      </c>
      <c r="H77" s="328">
        <v>4</v>
      </c>
      <c r="J77" s="329"/>
      <c r="K77" s="329"/>
    </row>
    <row r="78" spans="1:11">
      <c r="A78" s="339" t="s">
        <v>3443</v>
      </c>
      <c r="B78" s="340" t="s">
        <v>3444</v>
      </c>
      <c r="C78" s="334">
        <v>0</v>
      </c>
      <c r="D78" s="335"/>
      <c r="E78" s="334">
        <v>1</v>
      </c>
      <c r="F78" s="335">
        <v>6</v>
      </c>
      <c r="G78" s="327">
        <v>1</v>
      </c>
      <c r="H78" s="328">
        <v>6</v>
      </c>
      <c r="J78" s="329"/>
      <c r="K78" s="329"/>
    </row>
    <row r="79" spans="1:11">
      <c r="A79" s="349" t="s">
        <v>3445</v>
      </c>
      <c r="B79" s="333" t="s">
        <v>3446</v>
      </c>
      <c r="C79" s="334">
        <v>0</v>
      </c>
      <c r="D79" s="335"/>
      <c r="E79" s="334">
        <v>7</v>
      </c>
      <c r="F79" s="335">
        <v>24</v>
      </c>
      <c r="G79" s="327">
        <v>7</v>
      </c>
      <c r="H79" s="328">
        <v>24</v>
      </c>
      <c r="J79" s="329"/>
      <c r="K79" s="329"/>
    </row>
    <row r="80" spans="1:11">
      <c r="A80" s="349" t="s">
        <v>3447</v>
      </c>
      <c r="B80" s="333" t="s">
        <v>3448</v>
      </c>
      <c r="C80" s="334">
        <v>0</v>
      </c>
      <c r="D80" s="335"/>
      <c r="E80" s="334">
        <v>2</v>
      </c>
      <c r="F80" s="335">
        <v>5</v>
      </c>
      <c r="G80" s="327">
        <v>2</v>
      </c>
      <c r="H80" s="328">
        <v>5</v>
      </c>
      <c r="J80" s="329"/>
      <c r="K80" s="329"/>
    </row>
    <row r="81" spans="1:11">
      <c r="A81" s="336" t="s">
        <v>3449</v>
      </c>
      <c r="B81" s="337" t="s">
        <v>3450</v>
      </c>
      <c r="C81" s="334">
        <v>0</v>
      </c>
      <c r="D81" s="335"/>
      <c r="E81" s="334">
        <v>4</v>
      </c>
      <c r="F81" s="335">
        <v>16</v>
      </c>
      <c r="G81" s="327">
        <v>4</v>
      </c>
      <c r="H81" s="328">
        <v>16</v>
      </c>
      <c r="J81" s="329"/>
      <c r="K81" s="329"/>
    </row>
    <row r="82" spans="1:11">
      <c r="A82" s="336" t="s">
        <v>3451</v>
      </c>
      <c r="B82" s="337" t="s">
        <v>3452</v>
      </c>
      <c r="C82" s="334">
        <v>0</v>
      </c>
      <c r="D82" s="335"/>
      <c r="E82" s="334">
        <v>3</v>
      </c>
      <c r="F82" s="335">
        <v>1.2</v>
      </c>
      <c r="G82" s="327">
        <v>3</v>
      </c>
      <c r="H82" s="328">
        <v>1.2</v>
      </c>
      <c r="J82" s="329"/>
      <c r="K82" s="329"/>
    </row>
    <row r="83" spans="1:11">
      <c r="A83" s="336" t="s">
        <v>3453</v>
      </c>
      <c r="B83" s="337" t="s">
        <v>3454</v>
      </c>
      <c r="C83" s="334">
        <v>0</v>
      </c>
      <c r="D83" s="335"/>
      <c r="E83" s="334">
        <v>0</v>
      </c>
      <c r="F83" s="335">
        <v>1</v>
      </c>
      <c r="G83" s="327">
        <v>0</v>
      </c>
      <c r="H83" s="328">
        <v>1</v>
      </c>
      <c r="J83" s="329"/>
      <c r="K83" s="329"/>
    </row>
    <row r="84" spans="1:11">
      <c r="A84" s="336" t="s">
        <v>3455</v>
      </c>
      <c r="B84" s="337" t="s">
        <v>3456</v>
      </c>
      <c r="C84" s="334">
        <v>0</v>
      </c>
      <c r="D84" s="335"/>
      <c r="E84" s="334">
        <v>0</v>
      </c>
      <c r="F84" s="335">
        <v>1.2</v>
      </c>
      <c r="G84" s="327">
        <v>0</v>
      </c>
      <c r="H84" s="328">
        <v>1.2</v>
      </c>
      <c r="J84" s="329"/>
      <c r="K84" s="329"/>
    </row>
    <row r="85" spans="1:11">
      <c r="A85" s="339" t="s">
        <v>3457</v>
      </c>
      <c r="B85" s="340" t="s">
        <v>3458</v>
      </c>
      <c r="C85" s="334">
        <v>0</v>
      </c>
      <c r="D85" s="335"/>
      <c r="E85" s="334">
        <v>0</v>
      </c>
      <c r="F85" s="335">
        <v>1</v>
      </c>
      <c r="G85" s="327">
        <v>0</v>
      </c>
      <c r="H85" s="328">
        <v>1</v>
      </c>
      <c r="J85" s="329"/>
      <c r="K85" s="329"/>
    </row>
    <row r="86" spans="1:11">
      <c r="A86" s="332" t="s">
        <v>3459</v>
      </c>
      <c r="B86" s="333" t="s">
        <v>3460</v>
      </c>
      <c r="C86" s="334">
        <v>0</v>
      </c>
      <c r="D86" s="335"/>
      <c r="E86" s="334">
        <v>2</v>
      </c>
      <c r="F86" s="335">
        <v>6</v>
      </c>
      <c r="G86" s="327">
        <v>2</v>
      </c>
      <c r="H86" s="328">
        <v>6</v>
      </c>
      <c r="J86" s="329"/>
      <c r="K86" s="329"/>
    </row>
    <row r="87" spans="1:11">
      <c r="A87" s="349" t="s">
        <v>3461</v>
      </c>
      <c r="B87" s="333" t="s">
        <v>3462</v>
      </c>
      <c r="C87" s="334">
        <v>0</v>
      </c>
      <c r="D87" s="335"/>
      <c r="E87" s="334">
        <v>0</v>
      </c>
      <c r="F87" s="335">
        <v>2</v>
      </c>
      <c r="G87" s="327">
        <v>0</v>
      </c>
      <c r="H87" s="328">
        <v>2</v>
      </c>
      <c r="J87" s="329"/>
      <c r="K87" s="329"/>
    </row>
    <row r="88" spans="1:11" ht="25.5">
      <c r="A88" s="336" t="s">
        <v>3463</v>
      </c>
      <c r="B88" s="337" t="s">
        <v>3464</v>
      </c>
      <c r="C88" s="334">
        <v>0</v>
      </c>
      <c r="D88" s="335"/>
      <c r="E88" s="334">
        <v>0</v>
      </c>
      <c r="F88" s="335">
        <v>2</v>
      </c>
      <c r="G88" s="327">
        <v>0</v>
      </c>
      <c r="H88" s="328">
        <v>2</v>
      </c>
      <c r="J88" s="329"/>
      <c r="K88" s="329"/>
    </row>
    <row r="89" spans="1:11">
      <c r="A89" s="336" t="s">
        <v>3465</v>
      </c>
      <c r="B89" s="337" t="s">
        <v>3466</v>
      </c>
      <c r="C89" s="334">
        <v>0</v>
      </c>
      <c r="D89" s="335"/>
      <c r="E89" s="334">
        <v>2</v>
      </c>
      <c r="F89" s="335">
        <v>35</v>
      </c>
      <c r="G89" s="327">
        <v>2</v>
      </c>
      <c r="H89" s="328">
        <v>35</v>
      </c>
      <c r="J89" s="329"/>
      <c r="K89" s="329"/>
    </row>
    <row r="90" spans="1:11">
      <c r="A90" s="349" t="s">
        <v>3467</v>
      </c>
      <c r="B90" s="333" t="s">
        <v>3468</v>
      </c>
      <c r="C90" s="334">
        <v>0</v>
      </c>
      <c r="D90" s="335"/>
      <c r="E90" s="334">
        <v>2</v>
      </c>
      <c r="F90" s="335">
        <v>8</v>
      </c>
      <c r="G90" s="327">
        <v>2</v>
      </c>
      <c r="H90" s="328">
        <v>8</v>
      </c>
      <c r="J90" s="329"/>
      <c r="K90" s="329"/>
    </row>
    <row r="91" spans="1:11">
      <c r="A91" s="330" t="s">
        <v>3469</v>
      </c>
      <c r="B91" s="331" t="s">
        <v>3470</v>
      </c>
      <c r="C91" s="334">
        <v>0</v>
      </c>
      <c r="D91" s="335"/>
      <c r="E91" s="334">
        <v>11</v>
      </c>
      <c r="F91" s="335">
        <v>25</v>
      </c>
      <c r="G91" s="327">
        <v>11</v>
      </c>
      <c r="H91" s="328">
        <v>25</v>
      </c>
      <c r="J91" s="329"/>
      <c r="K91" s="329"/>
    </row>
    <row r="92" spans="1:11">
      <c r="A92" s="336" t="s">
        <v>3471</v>
      </c>
      <c r="B92" s="337" t="s">
        <v>3472</v>
      </c>
      <c r="C92" s="334">
        <v>0</v>
      </c>
      <c r="D92" s="335"/>
      <c r="E92" s="334">
        <v>5</v>
      </c>
      <c r="F92" s="335">
        <v>20</v>
      </c>
      <c r="G92" s="327">
        <v>5</v>
      </c>
      <c r="H92" s="328">
        <v>20</v>
      </c>
      <c r="J92" s="329"/>
      <c r="K92" s="329"/>
    </row>
    <row r="93" spans="1:11">
      <c r="A93" s="336" t="s">
        <v>3473</v>
      </c>
      <c r="B93" s="337" t="s">
        <v>3474</v>
      </c>
      <c r="C93" s="334">
        <v>0</v>
      </c>
      <c r="D93" s="335"/>
      <c r="E93" s="334">
        <v>0</v>
      </c>
      <c r="F93" s="335">
        <v>1.2</v>
      </c>
      <c r="G93" s="327">
        <v>0</v>
      </c>
      <c r="H93" s="328">
        <v>1.2</v>
      </c>
      <c r="J93" s="329"/>
      <c r="K93" s="329"/>
    </row>
    <row r="94" spans="1:11">
      <c r="A94" s="336" t="s">
        <v>3475</v>
      </c>
      <c r="B94" s="337" t="s">
        <v>3476</v>
      </c>
      <c r="C94" s="334">
        <v>0</v>
      </c>
      <c r="D94" s="335"/>
      <c r="E94" s="334">
        <v>41</v>
      </c>
      <c r="F94" s="335">
        <v>130</v>
      </c>
      <c r="G94" s="327">
        <v>41</v>
      </c>
      <c r="H94" s="328">
        <v>130</v>
      </c>
      <c r="J94" s="329"/>
      <c r="K94" s="329"/>
    </row>
    <row r="95" spans="1:11" ht="25.5">
      <c r="A95" s="330" t="s">
        <v>3477</v>
      </c>
      <c r="B95" s="331" t="s">
        <v>3478</v>
      </c>
      <c r="C95" s="334">
        <v>0</v>
      </c>
      <c r="D95" s="335"/>
      <c r="E95" s="334">
        <v>0</v>
      </c>
      <c r="F95" s="335">
        <v>1</v>
      </c>
      <c r="G95" s="327">
        <v>0</v>
      </c>
      <c r="H95" s="328">
        <v>1</v>
      </c>
      <c r="J95" s="329"/>
      <c r="K95" s="329"/>
    </row>
    <row r="96" spans="1:11" ht="25.5">
      <c r="A96" s="336" t="s">
        <v>3479</v>
      </c>
      <c r="B96" s="337" t="s">
        <v>3480</v>
      </c>
      <c r="C96" s="334">
        <v>0</v>
      </c>
      <c r="D96" s="335"/>
      <c r="E96" s="334">
        <v>6</v>
      </c>
      <c r="F96" s="335">
        <v>15.6</v>
      </c>
      <c r="G96" s="327">
        <v>6</v>
      </c>
      <c r="H96" s="328">
        <v>15.6</v>
      </c>
      <c r="J96" s="329"/>
      <c r="K96" s="329"/>
    </row>
    <row r="97" spans="1:11">
      <c r="A97" s="336" t="s">
        <v>3481</v>
      </c>
      <c r="B97" s="337" t="s">
        <v>3482</v>
      </c>
      <c r="C97" s="334">
        <v>0</v>
      </c>
      <c r="D97" s="335"/>
      <c r="E97" s="334">
        <v>58</v>
      </c>
      <c r="F97" s="335">
        <v>224</v>
      </c>
      <c r="G97" s="327">
        <v>58</v>
      </c>
      <c r="H97" s="328">
        <v>224</v>
      </c>
      <c r="J97" s="329"/>
      <c r="K97" s="329"/>
    </row>
    <row r="98" spans="1:11">
      <c r="A98" s="336" t="s">
        <v>3483</v>
      </c>
      <c r="B98" s="337" t="s">
        <v>3484</v>
      </c>
      <c r="C98" s="334">
        <v>0</v>
      </c>
      <c r="D98" s="335"/>
      <c r="E98" s="334">
        <v>13</v>
      </c>
      <c r="F98" s="335">
        <v>46</v>
      </c>
      <c r="G98" s="327">
        <v>13</v>
      </c>
      <c r="H98" s="328">
        <v>46</v>
      </c>
      <c r="J98" s="329"/>
      <c r="K98" s="329"/>
    </row>
    <row r="99" spans="1:11" ht="25.5">
      <c r="A99" s="349" t="s">
        <v>3485</v>
      </c>
      <c r="B99" s="333" t="s">
        <v>3486</v>
      </c>
      <c r="C99" s="334">
        <v>0</v>
      </c>
      <c r="D99" s="335"/>
      <c r="E99" s="334">
        <v>13</v>
      </c>
      <c r="F99" s="335">
        <v>44</v>
      </c>
      <c r="G99" s="327">
        <v>13</v>
      </c>
      <c r="H99" s="328">
        <v>44</v>
      </c>
      <c r="J99" s="329"/>
      <c r="K99" s="329"/>
    </row>
    <row r="100" spans="1:11" ht="25.5">
      <c r="A100" s="336" t="s">
        <v>3487</v>
      </c>
      <c r="B100" s="337" t="s">
        <v>3488</v>
      </c>
      <c r="C100" s="334">
        <v>0</v>
      </c>
      <c r="D100" s="335"/>
      <c r="E100" s="334">
        <v>0</v>
      </c>
      <c r="F100" s="335">
        <v>10</v>
      </c>
      <c r="G100" s="327">
        <v>0</v>
      </c>
      <c r="H100" s="328">
        <v>10</v>
      </c>
      <c r="J100" s="329"/>
      <c r="K100" s="329"/>
    </row>
    <row r="101" spans="1:11">
      <c r="A101" s="332" t="s">
        <v>3489</v>
      </c>
      <c r="B101" s="333" t="s">
        <v>3490</v>
      </c>
      <c r="C101" s="334">
        <v>0</v>
      </c>
      <c r="D101" s="335"/>
      <c r="E101" s="334">
        <v>3</v>
      </c>
      <c r="F101" s="335">
        <v>2.4</v>
      </c>
      <c r="G101" s="327">
        <v>3</v>
      </c>
      <c r="H101" s="328">
        <v>2.4</v>
      </c>
      <c r="J101" s="329"/>
      <c r="K101" s="329"/>
    </row>
    <row r="102" spans="1:11">
      <c r="A102" s="332" t="s">
        <v>3491</v>
      </c>
      <c r="B102" s="333" t="s">
        <v>3492</v>
      </c>
      <c r="C102" s="334">
        <v>0</v>
      </c>
      <c r="D102" s="335"/>
      <c r="E102" s="334">
        <v>0</v>
      </c>
      <c r="F102" s="335">
        <v>6</v>
      </c>
      <c r="G102" s="327">
        <v>0</v>
      </c>
      <c r="H102" s="328">
        <v>6</v>
      </c>
      <c r="J102" s="329"/>
      <c r="K102" s="329"/>
    </row>
    <row r="103" spans="1:11">
      <c r="A103" s="336" t="s">
        <v>3493</v>
      </c>
      <c r="B103" s="337" t="s">
        <v>3494</v>
      </c>
      <c r="C103" s="334">
        <v>0</v>
      </c>
      <c r="D103" s="335"/>
      <c r="E103" s="334">
        <v>8</v>
      </c>
      <c r="F103" s="335">
        <v>54</v>
      </c>
      <c r="G103" s="327">
        <v>8</v>
      </c>
      <c r="H103" s="328">
        <v>54</v>
      </c>
      <c r="J103" s="329"/>
      <c r="K103" s="329"/>
    </row>
    <row r="104" spans="1:11">
      <c r="A104" s="336" t="s">
        <v>3495</v>
      </c>
      <c r="B104" s="337" t="s">
        <v>3496</v>
      </c>
      <c r="C104" s="334">
        <v>0</v>
      </c>
      <c r="D104" s="335"/>
      <c r="E104" s="334">
        <v>5</v>
      </c>
      <c r="F104" s="335">
        <v>30</v>
      </c>
      <c r="G104" s="327">
        <v>5</v>
      </c>
      <c r="H104" s="328">
        <v>30</v>
      </c>
      <c r="J104" s="329"/>
      <c r="K104" s="329"/>
    </row>
    <row r="105" spans="1:11" ht="25.5">
      <c r="A105" s="336" t="s">
        <v>3497</v>
      </c>
      <c r="B105" s="337" t="s">
        <v>3498</v>
      </c>
      <c r="C105" s="334">
        <v>0</v>
      </c>
      <c r="D105" s="335"/>
      <c r="E105" s="334">
        <v>0</v>
      </c>
      <c r="F105" s="335">
        <v>2</v>
      </c>
      <c r="G105" s="327">
        <v>0</v>
      </c>
      <c r="H105" s="328">
        <v>2</v>
      </c>
      <c r="J105" s="329"/>
      <c r="K105" s="329"/>
    </row>
    <row r="106" spans="1:11" ht="25.5">
      <c r="A106" s="330" t="s">
        <v>3499</v>
      </c>
      <c r="B106" s="331" t="s">
        <v>3500</v>
      </c>
      <c r="C106" s="334">
        <v>0</v>
      </c>
      <c r="D106" s="335"/>
      <c r="E106" s="334">
        <v>0</v>
      </c>
      <c r="F106" s="335">
        <v>2</v>
      </c>
      <c r="G106" s="327">
        <v>0</v>
      </c>
      <c r="H106" s="328">
        <v>2</v>
      </c>
      <c r="J106" s="329"/>
      <c r="K106" s="329"/>
    </row>
    <row r="107" spans="1:11">
      <c r="A107" s="349" t="s">
        <v>3501</v>
      </c>
      <c r="B107" s="333" t="s">
        <v>3502</v>
      </c>
      <c r="C107" s="334">
        <v>0</v>
      </c>
      <c r="D107" s="335"/>
      <c r="E107" s="334">
        <v>5</v>
      </c>
      <c r="F107" s="335">
        <v>33</v>
      </c>
      <c r="G107" s="327">
        <v>5</v>
      </c>
      <c r="H107" s="328">
        <v>33</v>
      </c>
      <c r="J107" s="329"/>
      <c r="K107" s="329"/>
    </row>
    <row r="108" spans="1:11" ht="25.5">
      <c r="A108" s="332" t="s">
        <v>3503</v>
      </c>
      <c r="B108" s="333" t="s">
        <v>3504</v>
      </c>
      <c r="C108" s="334">
        <v>0</v>
      </c>
      <c r="D108" s="335"/>
      <c r="E108" s="334">
        <v>0</v>
      </c>
      <c r="F108" s="335">
        <v>3</v>
      </c>
      <c r="G108" s="327">
        <v>0</v>
      </c>
      <c r="H108" s="328">
        <v>3</v>
      </c>
      <c r="J108" s="329"/>
      <c r="K108" s="329"/>
    </row>
    <row r="109" spans="1:11" ht="15" customHeight="1">
      <c r="A109" s="332" t="s">
        <v>3505</v>
      </c>
      <c r="B109" s="333" t="s">
        <v>3506</v>
      </c>
      <c r="C109" s="334">
        <v>0</v>
      </c>
      <c r="D109" s="335"/>
      <c r="E109" s="334">
        <v>2</v>
      </c>
      <c r="F109" s="335">
        <v>4</v>
      </c>
      <c r="G109" s="327">
        <v>2</v>
      </c>
      <c r="H109" s="328">
        <v>4</v>
      </c>
      <c r="J109" s="329"/>
      <c r="K109" s="329"/>
    </row>
    <row r="110" spans="1:11">
      <c r="A110" s="330" t="s">
        <v>3507</v>
      </c>
      <c r="B110" s="331" t="s">
        <v>3508</v>
      </c>
      <c r="C110" s="334">
        <v>0</v>
      </c>
      <c r="D110" s="335"/>
      <c r="E110" s="334">
        <v>1</v>
      </c>
      <c r="F110" s="335">
        <v>8</v>
      </c>
      <c r="G110" s="327">
        <v>1</v>
      </c>
      <c r="H110" s="328">
        <v>8</v>
      </c>
      <c r="J110" s="329"/>
      <c r="K110" s="329"/>
    </row>
    <row r="111" spans="1:11">
      <c r="A111" s="347" t="s">
        <v>3509</v>
      </c>
      <c r="B111" s="348" t="s">
        <v>3510</v>
      </c>
      <c r="C111" s="334">
        <v>0</v>
      </c>
      <c r="D111" s="335"/>
      <c r="E111" s="334">
        <v>0</v>
      </c>
      <c r="F111" s="335">
        <v>1</v>
      </c>
      <c r="G111" s="327">
        <v>0</v>
      </c>
      <c r="H111" s="328">
        <v>1</v>
      </c>
      <c r="J111" s="329"/>
      <c r="K111" s="329"/>
    </row>
    <row r="112" spans="1:11">
      <c r="A112" s="332" t="s">
        <v>3511</v>
      </c>
      <c r="B112" s="333" t="s">
        <v>3512</v>
      </c>
      <c r="C112" s="334">
        <v>0</v>
      </c>
      <c r="D112" s="335"/>
      <c r="E112" s="334">
        <v>6</v>
      </c>
      <c r="F112" s="335">
        <v>30</v>
      </c>
      <c r="G112" s="327">
        <v>6</v>
      </c>
      <c r="H112" s="328">
        <v>30</v>
      </c>
      <c r="J112" s="329"/>
      <c r="K112" s="329"/>
    </row>
    <row r="113" spans="1:11">
      <c r="A113" s="332" t="s">
        <v>3513</v>
      </c>
      <c r="B113" s="333" t="s">
        <v>3514</v>
      </c>
      <c r="C113" s="334">
        <v>0</v>
      </c>
      <c r="D113" s="335"/>
      <c r="E113" s="334">
        <v>0</v>
      </c>
      <c r="F113" s="335">
        <v>1</v>
      </c>
      <c r="G113" s="327">
        <v>0</v>
      </c>
      <c r="H113" s="328">
        <v>1</v>
      </c>
      <c r="J113" s="329"/>
      <c r="K113" s="329"/>
    </row>
    <row r="114" spans="1:11">
      <c r="A114" s="336" t="s">
        <v>3515</v>
      </c>
      <c r="B114" s="337" t="s">
        <v>3516</v>
      </c>
      <c r="C114" s="334">
        <v>0</v>
      </c>
      <c r="D114" s="335"/>
      <c r="E114" s="334">
        <v>4</v>
      </c>
      <c r="F114" s="335">
        <v>13</v>
      </c>
      <c r="G114" s="327">
        <v>4</v>
      </c>
      <c r="H114" s="328">
        <v>13</v>
      </c>
      <c r="J114" s="329"/>
      <c r="K114" s="329"/>
    </row>
    <row r="115" spans="1:11">
      <c r="A115" s="330" t="s">
        <v>3517</v>
      </c>
      <c r="B115" s="331" t="s">
        <v>3518</v>
      </c>
      <c r="C115" s="334">
        <v>0</v>
      </c>
      <c r="D115" s="335"/>
      <c r="E115" s="334">
        <v>0</v>
      </c>
      <c r="F115" s="335">
        <v>7</v>
      </c>
      <c r="G115" s="327">
        <v>0</v>
      </c>
      <c r="H115" s="328">
        <v>7</v>
      </c>
      <c r="J115" s="329"/>
      <c r="K115" s="329"/>
    </row>
    <row r="116" spans="1:11">
      <c r="A116" s="339" t="s">
        <v>3519</v>
      </c>
      <c r="B116" s="340" t="s">
        <v>3520</v>
      </c>
      <c r="C116" s="334">
        <v>0</v>
      </c>
      <c r="D116" s="335"/>
      <c r="E116" s="334">
        <v>0</v>
      </c>
      <c r="F116" s="335">
        <v>2</v>
      </c>
      <c r="G116" s="327">
        <v>0</v>
      </c>
      <c r="H116" s="328">
        <v>2</v>
      </c>
      <c r="J116" s="329"/>
      <c r="K116" s="329"/>
    </row>
    <row r="117" spans="1:11">
      <c r="A117" s="349" t="s">
        <v>3521</v>
      </c>
      <c r="B117" s="333" t="s">
        <v>3522</v>
      </c>
      <c r="C117" s="334">
        <v>0</v>
      </c>
      <c r="D117" s="335"/>
      <c r="E117" s="334">
        <v>0</v>
      </c>
      <c r="F117" s="335">
        <v>2</v>
      </c>
      <c r="G117" s="327">
        <v>0</v>
      </c>
      <c r="H117" s="328">
        <v>2</v>
      </c>
      <c r="J117" s="329"/>
      <c r="K117" s="329"/>
    </row>
    <row r="118" spans="1:11">
      <c r="A118" s="330" t="s">
        <v>3523</v>
      </c>
      <c r="B118" s="331" t="s">
        <v>3524</v>
      </c>
      <c r="C118" s="334">
        <v>0</v>
      </c>
      <c r="D118" s="335"/>
      <c r="E118" s="334">
        <v>0</v>
      </c>
      <c r="F118" s="335">
        <v>1</v>
      </c>
      <c r="G118" s="327">
        <v>0</v>
      </c>
      <c r="H118" s="328">
        <v>1</v>
      </c>
      <c r="J118" s="329"/>
      <c r="K118" s="329"/>
    </row>
    <row r="119" spans="1:11" ht="12" customHeight="1">
      <c r="A119" s="330" t="s">
        <v>3525</v>
      </c>
      <c r="B119" s="331" t="s">
        <v>3526</v>
      </c>
      <c r="C119" s="334">
        <v>0</v>
      </c>
      <c r="D119" s="335"/>
      <c r="E119" s="334">
        <v>0</v>
      </c>
      <c r="F119" s="335">
        <v>1</v>
      </c>
      <c r="G119" s="327">
        <v>0</v>
      </c>
      <c r="H119" s="328">
        <v>1</v>
      </c>
      <c r="J119" s="329"/>
      <c r="K119" s="329"/>
    </row>
    <row r="120" spans="1:11" ht="12" customHeight="1">
      <c r="A120" s="351" t="s">
        <v>3527</v>
      </c>
      <c r="B120" s="986" t="s">
        <v>3528</v>
      </c>
      <c r="C120" s="334">
        <v>0</v>
      </c>
      <c r="D120" s="335"/>
      <c r="E120" s="334">
        <v>1</v>
      </c>
      <c r="F120" s="335">
        <v>2</v>
      </c>
      <c r="G120" s="327">
        <v>1</v>
      </c>
      <c r="H120" s="328">
        <v>2</v>
      </c>
      <c r="J120" s="329"/>
      <c r="K120" s="329"/>
    </row>
    <row r="121" spans="1:11" ht="12" customHeight="1">
      <c r="A121" s="347" t="s">
        <v>2590</v>
      </c>
      <c r="B121" s="348" t="s">
        <v>2591</v>
      </c>
      <c r="C121" s="334">
        <v>0</v>
      </c>
      <c r="D121" s="335"/>
      <c r="E121" s="334">
        <v>4</v>
      </c>
      <c r="F121" s="335">
        <v>25</v>
      </c>
      <c r="G121" s="327">
        <v>4</v>
      </c>
      <c r="H121" s="328">
        <v>25</v>
      </c>
      <c r="J121" s="329"/>
      <c r="K121" s="329"/>
    </row>
    <row r="122" spans="1:11" ht="12" customHeight="1">
      <c r="A122" s="352" t="s">
        <v>3529</v>
      </c>
      <c r="B122" s="353" t="s">
        <v>3530</v>
      </c>
      <c r="C122" s="334">
        <v>0</v>
      </c>
      <c r="D122" s="335"/>
      <c r="E122" s="334">
        <v>1</v>
      </c>
      <c r="F122" s="335">
        <v>1</v>
      </c>
      <c r="G122" s="327">
        <v>1</v>
      </c>
      <c r="H122" s="328">
        <v>1</v>
      </c>
      <c r="J122" s="329"/>
      <c r="K122" s="329"/>
    </row>
    <row r="123" spans="1:11" ht="12" customHeight="1">
      <c r="A123" s="330" t="s">
        <v>3531</v>
      </c>
      <c r="B123" s="343" t="s">
        <v>3532</v>
      </c>
      <c r="C123" s="334">
        <v>0</v>
      </c>
      <c r="D123" s="335"/>
      <c r="E123" s="334">
        <v>1</v>
      </c>
      <c r="F123" s="335">
        <v>16</v>
      </c>
      <c r="G123" s="327">
        <v>1</v>
      </c>
      <c r="H123" s="328">
        <v>16</v>
      </c>
      <c r="J123" s="329"/>
      <c r="K123" s="329"/>
    </row>
    <row r="124" spans="1:11" ht="12" customHeight="1">
      <c r="A124" s="347" t="s">
        <v>3533</v>
      </c>
      <c r="B124" s="348" t="s">
        <v>3534</v>
      </c>
      <c r="C124" s="334">
        <v>0</v>
      </c>
      <c r="D124" s="335"/>
      <c r="E124" s="334">
        <v>12</v>
      </c>
      <c r="F124" s="335">
        <v>184</v>
      </c>
      <c r="G124" s="327">
        <v>12</v>
      </c>
      <c r="H124" s="328">
        <v>184</v>
      </c>
      <c r="J124" s="329"/>
      <c r="K124" s="329"/>
    </row>
    <row r="125" spans="1:11" ht="12" customHeight="1">
      <c r="A125" s="347" t="s">
        <v>3535</v>
      </c>
      <c r="B125" s="348" t="s">
        <v>3536</v>
      </c>
      <c r="C125" s="334">
        <v>0</v>
      </c>
      <c r="D125" s="335"/>
      <c r="E125" s="334">
        <v>283</v>
      </c>
      <c r="F125" s="335">
        <v>900</v>
      </c>
      <c r="G125" s="327">
        <v>283</v>
      </c>
      <c r="H125" s="328">
        <v>900</v>
      </c>
      <c r="J125" s="329"/>
      <c r="K125" s="329"/>
    </row>
    <row r="126" spans="1:11" ht="12" customHeight="1">
      <c r="A126" s="347" t="s">
        <v>3537</v>
      </c>
      <c r="B126" s="348" t="s">
        <v>3538</v>
      </c>
      <c r="C126" s="334">
        <v>0</v>
      </c>
      <c r="D126" s="335"/>
      <c r="E126" s="334">
        <v>1</v>
      </c>
      <c r="F126" s="335">
        <v>2</v>
      </c>
      <c r="G126" s="327">
        <v>1</v>
      </c>
      <c r="H126" s="328">
        <v>2</v>
      </c>
      <c r="J126" s="329"/>
      <c r="K126" s="329"/>
    </row>
    <row r="127" spans="1:11" ht="12" customHeight="1">
      <c r="A127" s="347" t="s">
        <v>3539</v>
      </c>
      <c r="B127" s="348" t="s">
        <v>3540</v>
      </c>
      <c r="C127" s="334">
        <v>0</v>
      </c>
      <c r="D127" s="335"/>
      <c r="E127" s="334">
        <v>0</v>
      </c>
      <c r="F127" s="335">
        <v>4</v>
      </c>
      <c r="G127" s="327">
        <v>0</v>
      </c>
      <c r="H127" s="328">
        <v>4</v>
      </c>
      <c r="J127" s="329"/>
      <c r="K127" s="329"/>
    </row>
    <row r="128" spans="1:11" ht="12" customHeight="1">
      <c r="A128" s="354" t="s">
        <v>3541</v>
      </c>
      <c r="B128" s="547" t="s">
        <v>3542</v>
      </c>
      <c r="C128" s="334">
        <v>0</v>
      </c>
      <c r="D128" s="335"/>
      <c r="E128" s="334">
        <v>0</v>
      </c>
      <c r="F128" s="335">
        <v>1</v>
      </c>
      <c r="G128" s="327">
        <v>0</v>
      </c>
      <c r="H128" s="328">
        <v>1</v>
      </c>
      <c r="J128" s="329"/>
      <c r="K128" s="329"/>
    </row>
    <row r="129" spans="1:11" ht="12" customHeight="1">
      <c r="A129" s="347" t="s">
        <v>3543</v>
      </c>
      <c r="B129" s="348" t="s">
        <v>3544</v>
      </c>
      <c r="C129" s="334">
        <v>0</v>
      </c>
      <c r="D129" s="335"/>
      <c r="E129" s="334">
        <v>0</v>
      </c>
      <c r="F129" s="335">
        <v>2</v>
      </c>
      <c r="G129" s="327">
        <v>0</v>
      </c>
      <c r="H129" s="328">
        <v>2</v>
      </c>
      <c r="J129" s="329"/>
      <c r="K129" s="329"/>
    </row>
    <row r="130" spans="1:11">
      <c r="A130" s="330" t="s">
        <v>3545</v>
      </c>
      <c r="B130" s="331" t="s">
        <v>3546</v>
      </c>
      <c r="C130" s="334">
        <v>0</v>
      </c>
      <c r="D130" s="335"/>
      <c r="E130" s="334">
        <v>3</v>
      </c>
      <c r="F130" s="335">
        <v>6</v>
      </c>
      <c r="G130" s="327">
        <v>3</v>
      </c>
      <c r="H130" s="328">
        <v>6</v>
      </c>
      <c r="J130" s="329"/>
      <c r="K130" s="329"/>
    </row>
    <row r="131" spans="1:11">
      <c r="A131" s="330" t="s">
        <v>3547</v>
      </c>
      <c r="B131" s="331" t="s">
        <v>3548</v>
      </c>
      <c r="C131" s="334">
        <v>0</v>
      </c>
      <c r="D131" s="335"/>
      <c r="E131" s="334">
        <v>2</v>
      </c>
      <c r="F131" s="335">
        <v>20</v>
      </c>
      <c r="G131" s="327">
        <v>2</v>
      </c>
      <c r="H131" s="328">
        <v>20</v>
      </c>
      <c r="J131" s="329"/>
      <c r="K131" s="329"/>
    </row>
    <row r="132" spans="1:11">
      <c r="A132" s="330" t="s">
        <v>3549</v>
      </c>
      <c r="B132" s="331" t="s">
        <v>3550</v>
      </c>
      <c r="C132" s="334">
        <v>0</v>
      </c>
      <c r="D132" s="335"/>
      <c r="E132" s="334">
        <v>2</v>
      </c>
      <c r="F132" s="335">
        <v>4</v>
      </c>
      <c r="G132" s="327">
        <v>2</v>
      </c>
      <c r="H132" s="328">
        <v>4</v>
      </c>
      <c r="J132" s="329"/>
      <c r="K132" s="329"/>
    </row>
    <row r="133" spans="1:11" ht="25.5">
      <c r="A133" s="330" t="s">
        <v>3551</v>
      </c>
      <c r="B133" s="331" t="s">
        <v>3552</v>
      </c>
      <c r="C133" s="334">
        <v>0</v>
      </c>
      <c r="D133" s="335"/>
      <c r="E133" s="334">
        <v>6</v>
      </c>
      <c r="F133" s="335">
        <v>10</v>
      </c>
      <c r="G133" s="327">
        <v>6</v>
      </c>
      <c r="H133" s="328">
        <v>10</v>
      </c>
      <c r="J133" s="329"/>
      <c r="K133" s="329"/>
    </row>
    <row r="134" spans="1:11" ht="16.5" customHeight="1">
      <c r="A134" s="330" t="s">
        <v>3553</v>
      </c>
      <c r="B134" s="331" t="s">
        <v>3554</v>
      </c>
      <c r="C134" s="334">
        <v>0</v>
      </c>
      <c r="D134" s="335"/>
      <c r="E134" s="334">
        <v>2</v>
      </c>
      <c r="F134" s="335">
        <v>1</v>
      </c>
      <c r="G134" s="327">
        <v>2</v>
      </c>
      <c r="H134" s="328">
        <v>1</v>
      </c>
      <c r="J134" s="329"/>
      <c r="K134" s="329"/>
    </row>
    <row r="135" spans="1:11" ht="25.5">
      <c r="A135" s="330" t="s">
        <v>3555</v>
      </c>
      <c r="B135" s="331" t="s">
        <v>3556</v>
      </c>
      <c r="C135" s="334">
        <v>0</v>
      </c>
      <c r="D135" s="335"/>
      <c r="E135" s="334">
        <v>0</v>
      </c>
      <c r="F135" s="335">
        <v>1</v>
      </c>
      <c r="G135" s="327">
        <v>0</v>
      </c>
      <c r="H135" s="328">
        <v>1</v>
      </c>
      <c r="J135" s="329"/>
      <c r="K135" s="329"/>
    </row>
    <row r="136" spans="1:11">
      <c r="A136" s="330" t="s">
        <v>3557</v>
      </c>
      <c r="B136" s="331" t="s">
        <v>3558</v>
      </c>
      <c r="C136" s="334">
        <v>0</v>
      </c>
      <c r="D136" s="335"/>
      <c r="E136" s="334">
        <v>0</v>
      </c>
      <c r="F136" s="335">
        <v>1</v>
      </c>
      <c r="G136" s="327">
        <v>0</v>
      </c>
      <c r="H136" s="328">
        <v>1</v>
      </c>
      <c r="J136" s="329"/>
      <c r="K136" s="329"/>
    </row>
    <row r="137" spans="1:11">
      <c r="A137" s="330" t="s">
        <v>3559</v>
      </c>
      <c r="B137" s="331" t="s">
        <v>3560</v>
      </c>
      <c r="C137" s="334">
        <v>0</v>
      </c>
      <c r="D137" s="335"/>
      <c r="E137" s="334">
        <v>0</v>
      </c>
      <c r="F137" s="335">
        <v>2</v>
      </c>
      <c r="G137" s="327">
        <v>0</v>
      </c>
      <c r="H137" s="328">
        <v>2</v>
      </c>
      <c r="J137" s="329"/>
      <c r="K137" s="329"/>
    </row>
    <row r="138" spans="1:11">
      <c r="A138" s="330" t="s">
        <v>3561</v>
      </c>
      <c r="B138" s="331" t="s">
        <v>3562</v>
      </c>
      <c r="C138" s="334">
        <v>0</v>
      </c>
      <c r="D138" s="335"/>
      <c r="E138" s="334">
        <v>3</v>
      </c>
      <c r="F138" s="335">
        <v>7</v>
      </c>
      <c r="G138" s="327">
        <v>3</v>
      </c>
      <c r="H138" s="328">
        <v>7</v>
      </c>
      <c r="J138" s="329"/>
      <c r="K138" s="329"/>
    </row>
    <row r="139" spans="1:11">
      <c r="A139" s="330" t="s">
        <v>3563</v>
      </c>
      <c r="B139" s="331" t="s">
        <v>3564</v>
      </c>
      <c r="C139" s="334">
        <v>0</v>
      </c>
      <c r="D139" s="335"/>
      <c r="E139" s="334">
        <v>1</v>
      </c>
      <c r="F139" s="335">
        <v>8</v>
      </c>
      <c r="G139" s="327">
        <v>1</v>
      </c>
      <c r="H139" s="328">
        <v>8</v>
      </c>
      <c r="J139" s="329"/>
      <c r="K139" s="329"/>
    </row>
    <row r="140" spans="1:11">
      <c r="A140" s="330" t="s">
        <v>3565</v>
      </c>
      <c r="B140" s="331" t="s">
        <v>3566</v>
      </c>
      <c r="C140" s="334">
        <v>0</v>
      </c>
      <c r="D140" s="335"/>
      <c r="E140" s="334">
        <v>1</v>
      </c>
      <c r="F140" s="335">
        <v>16</v>
      </c>
      <c r="G140" s="327">
        <v>1</v>
      </c>
      <c r="H140" s="328">
        <v>16</v>
      </c>
      <c r="J140" s="329"/>
      <c r="K140" s="329"/>
    </row>
    <row r="141" spans="1:11" ht="17.25" customHeight="1">
      <c r="A141" s="330" t="s">
        <v>3567</v>
      </c>
      <c r="B141" s="331" t="s">
        <v>3568</v>
      </c>
      <c r="C141" s="334">
        <v>0</v>
      </c>
      <c r="D141" s="335"/>
      <c r="E141" s="334">
        <v>1</v>
      </c>
      <c r="F141" s="335">
        <v>4</v>
      </c>
      <c r="G141" s="327">
        <v>1</v>
      </c>
      <c r="H141" s="328">
        <v>4</v>
      </c>
      <c r="J141" s="329"/>
      <c r="K141" s="329"/>
    </row>
    <row r="142" spans="1:11" ht="25.5">
      <c r="A142" s="330" t="s">
        <v>3569</v>
      </c>
      <c r="B142" s="331" t="s">
        <v>3570</v>
      </c>
      <c r="C142" s="334">
        <v>0</v>
      </c>
      <c r="D142" s="335"/>
      <c r="E142" s="334">
        <v>0</v>
      </c>
      <c r="F142" s="335">
        <v>2</v>
      </c>
      <c r="G142" s="327">
        <v>0</v>
      </c>
      <c r="H142" s="328">
        <v>2</v>
      </c>
      <c r="J142" s="329"/>
      <c r="K142" s="329"/>
    </row>
    <row r="143" spans="1:11" ht="25.5">
      <c r="A143" s="330" t="s">
        <v>3571</v>
      </c>
      <c r="B143" s="331" t="s">
        <v>3572</v>
      </c>
      <c r="C143" s="334">
        <v>0</v>
      </c>
      <c r="D143" s="335"/>
      <c r="E143" s="334">
        <v>0</v>
      </c>
      <c r="F143" s="335">
        <v>2</v>
      </c>
      <c r="G143" s="327">
        <v>0</v>
      </c>
      <c r="H143" s="328">
        <v>2</v>
      </c>
      <c r="J143" s="329"/>
      <c r="K143" s="329"/>
    </row>
    <row r="144" spans="1:11">
      <c r="A144" s="330" t="s">
        <v>3573</v>
      </c>
      <c r="B144" s="331" t="s">
        <v>3574</v>
      </c>
      <c r="C144" s="334">
        <v>0</v>
      </c>
      <c r="D144" s="335"/>
      <c r="E144" s="334">
        <v>0</v>
      </c>
      <c r="F144" s="335">
        <v>1</v>
      </c>
      <c r="G144" s="327">
        <v>0</v>
      </c>
      <c r="H144" s="328">
        <v>1</v>
      </c>
      <c r="J144" s="329"/>
      <c r="K144" s="329"/>
    </row>
    <row r="145" spans="1:11">
      <c r="A145" s="355" t="s">
        <v>3575</v>
      </c>
      <c r="B145" s="356" t="s">
        <v>3576</v>
      </c>
      <c r="C145" s="334">
        <v>0</v>
      </c>
      <c r="D145" s="335"/>
      <c r="E145" s="334">
        <v>0</v>
      </c>
      <c r="F145" s="335">
        <v>1.2</v>
      </c>
      <c r="G145" s="327">
        <v>0</v>
      </c>
      <c r="H145" s="328">
        <v>1.2</v>
      </c>
      <c r="J145" s="329"/>
      <c r="K145" s="329"/>
    </row>
    <row r="146" spans="1:11">
      <c r="A146" s="330" t="s">
        <v>3577</v>
      </c>
      <c r="B146" s="331" t="s">
        <v>3578</v>
      </c>
      <c r="C146" s="334">
        <v>0</v>
      </c>
      <c r="D146" s="335"/>
      <c r="E146" s="334">
        <v>0</v>
      </c>
      <c r="F146" s="335">
        <v>2</v>
      </c>
      <c r="G146" s="327">
        <v>0</v>
      </c>
      <c r="H146" s="328">
        <v>2</v>
      </c>
      <c r="J146" s="329"/>
      <c r="K146" s="329"/>
    </row>
    <row r="147" spans="1:11">
      <c r="A147" s="330" t="s">
        <v>3579</v>
      </c>
      <c r="B147" s="331" t="s">
        <v>3580</v>
      </c>
      <c r="C147" s="334">
        <v>0</v>
      </c>
      <c r="D147" s="335"/>
      <c r="E147" s="334">
        <v>1</v>
      </c>
      <c r="F147" s="335">
        <v>1</v>
      </c>
      <c r="G147" s="327">
        <v>1</v>
      </c>
      <c r="H147" s="328">
        <v>1</v>
      </c>
      <c r="J147" s="329"/>
      <c r="K147" s="329"/>
    </row>
    <row r="148" spans="1:11" ht="25.5">
      <c r="A148" s="330" t="s">
        <v>3581</v>
      </c>
      <c r="B148" s="331" t="s">
        <v>3582</v>
      </c>
      <c r="C148" s="334">
        <v>0</v>
      </c>
      <c r="D148" s="335"/>
      <c r="E148" s="334">
        <v>1</v>
      </c>
      <c r="F148" s="335">
        <v>6</v>
      </c>
      <c r="G148" s="327">
        <v>1</v>
      </c>
      <c r="H148" s="328">
        <v>6</v>
      </c>
      <c r="J148" s="329"/>
      <c r="K148" s="329"/>
    </row>
    <row r="149" spans="1:11">
      <c r="A149" s="330" t="s">
        <v>3583</v>
      </c>
      <c r="B149" s="331" t="s">
        <v>3584</v>
      </c>
      <c r="C149" s="334">
        <v>0</v>
      </c>
      <c r="D149" s="335"/>
      <c r="E149" s="334">
        <v>0</v>
      </c>
      <c r="F149" s="335">
        <v>1</v>
      </c>
      <c r="G149" s="327">
        <v>0</v>
      </c>
      <c r="H149" s="328">
        <v>1</v>
      </c>
      <c r="J149" s="329"/>
      <c r="K149" s="329"/>
    </row>
    <row r="150" spans="1:11">
      <c r="A150" s="330" t="s">
        <v>3585</v>
      </c>
      <c r="B150" s="331" t="s">
        <v>3586</v>
      </c>
      <c r="C150" s="357">
        <v>0</v>
      </c>
      <c r="D150" s="358"/>
      <c r="E150" s="334">
        <v>0</v>
      </c>
      <c r="F150" s="335">
        <v>1</v>
      </c>
      <c r="G150" s="327">
        <v>0</v>
      </c>
      <c r="H150" s="328">
        <v>1</v>
      </c>
      <c r="J150" s="329"/>
      <c r="K150" s="329"/>
    </row>
    <row r="151" spans="1:11" ht="38.25">
      <c r="A151" s="330" t="s">
        <v>3587</v>
      </c>
      <c r="B151" s="331" t="s">
        <v>3588</v>
      </c>
      <c r="C151" s="540">
        <v>0</v>
      </c>
      <c r="D151" s="541"/>
      <c r="E151" s="540">
        <v>0</v>
      </c>
      <c r="F151" s="335">
        <v>1</v>
      </c>
      <c r="G151" s="327">
        <v>0</v>
      </c>
      <c r="H151" s="328">
        <v>1</v>
      </c>
      <c r="J151" s="329"/>
      <c r="K151" s="329"/>
    </row>
    <row r="152" spans="1:11" ht="38.25">
      <c r="A152" s="359" t="s">
        <v>3589</v>
      </c>
      <c r="B152" s="360" t="s">
        <v>3590</v>
      </c>
      <c r="C152" s="540">
        <v>0</v>
      </c>
      <c r="D152" s="541"/>
      <c r="E152" s="540">
        <v>1</v>
      </c>
      <c r="F152" s="541">
        <v>4</v>
      </c>
      <c r="G152" s="327">
        <v>1</v>
      </c>
      <c r="H152" s="328">
        <v>4</v>
      </c>
      <c r="J152" s="329"/>
      <c r="K152" s="329"/>
    </row>
    <row r="153" spans="1:11" ht="38.25">
      <c r="A153" s="330" t="s">
        <v>3591</v>
      </c>
      <c r="B153" s="331" t="s">
        <v>3592</v>
      </c>
      <c r="C153" s="540">
        <v>0</v>
      </c>
      <c r="D153" s="541"/>
      <c r="E153" s="540">
        <v>0</v>
      </c>
      <c r="F153" s="541">
        <v>5</v>
      </c>
      <c r="G153" s="327">
        <v>0</v>
      </c>
      <c r="H153" s="328">
        <v>5</v>
      </c>
      <c r="J153" s="329"/>
      <c r="K153" s="329"/>
    </row>
    <row r="154" spans="1:11">
      <c r="A154" s="330" t="s">
        <v>3593</v>
      </c>
      <c r="B154" s="331" t="s">
        <v>3594</v>
      </c>
      <c r="C154" s="540">
        <v>0</v>
      </c>
      <c r="D154" s="541"/>
      <c r="E154" s="540">
        <v>0</v>
      </c>
      <c r="F154" s="335">
        <v>1</v>
      </c>
      <c r="G154" s="327">
        <v>0</v>
      </c>
      <c r="H154" s="328">
        <v>1</v>
      </c>
      <c r="J154" s="329"/>
      <c r="K154" s="329"/>
    </row>
    <row r="155" spans="1:11" ht="25.5">
      <c r="A155" s="330" t="s">
        <v>3595</v>
      </c>
      <c r="B155" s="331" t="s">
        <v>3596</v>
      </c>
      <c r="C155" s="540">
        <v>0</v>
      </c>
      <c r="D155" s="541"/>
      <c r="E155" s="540">
        <v>0</v>
      </c>
      <c r="F155" s="335">
        <v>4</v>
      </c>
      <c r="G155" s="327">
        <v>0</v>
      </c>
      <c r="H155" s="328">
        <v>4</v>
      </c>
      <c r="J155" s="329"/>
      <c r="K155" s="329"/>
    </row>
    <row r="156" spans="1:11" ht="13.5" customHeight="1">
      <c r="A156" s="330" t="s">
        <v>3597</v>
      </c>
      <c r="B156" s="331" t="s">
        <v>3598</v>
      </c>
      <c r="C156" s="540">
        <v>0</v>
      </c>
      <c r="D156" s="541"/>
      <c r="E156" s="540">
        <v>0</v>
      </c>
      <c r="F156" s="541">
        <v>3</v>
      </c>
      <c r="G156" s="327">
        <v>0</v>
      </c>
      <c r="H156" s="328">
        <v>3</v>
      </c>
      <c r="J156" s="329"/>
      <c r="K156" s="329"/>
    </row>
    <row r="157" spans="1:11">
      <c r="A157" s="330" t="s">
        <v>3599</v>
      </c>
      <c r="B157" s="331" t="s">
        <v>3600</v>
      </c>
      <c r="C157" s="540">
        <v>0</v>
      </c>
      <c r="D157" s="541"/>
      <c r="E157" s="540">
        <v>0</v>
      </c>
      <c r="F157" s="335">
        <v>1</v>
      </c>
      <c r="G157" s="327">
        <v>0</v>
      </c>
      <c r="H157" s="328">
        <v>1</v>
      </c>
      <c r="J157" s="329"/>
      <c r="K157" s="329"/>
    </row>
    <row r="158" spans="1:11">
      <c r="A158" s="330" t="s">
        <v>3601</v>
      </c>
      <c r="B158" s="331" t="s">
        <v>3602</v>
      </c>
      <c r="C158" s="540">
        <v>0</v>
      </c>
      <c r="D158" s="541"/>
      <c r="E158" s="540">
        <v>11</v>
      </c>
      <c r="F158" s="541">
        <v>28</v>
      </c>
      <c r="G158" s="327">
        <v>11</v>
      </c>
      <c r="H158" s="328">
        <v>28</v>
      </c>
      <c r="J158" s="329"/>
      <c r="K158" s="329"/>
    </row>
    <row r="159" spans="1:11">
      <c r="A159" s="330" t="s">
        <v>3603</v>
      </c>
      <c r="B159" s="331" t="s">
        <v>3604</v>
      </c>
      <c r="C159" s="540">
        <v>0</v>
      </c>
      <c r="D159" s="541"/>
      <c r="E159" s="540">
        <v>1</v>
      </c>
      <c r="F159" s="541">
        <v>6</v>
      </c>
      <c r="G159" s="327">
        <v>1</v>
      </c>
      <c r="H159" s="328">
        <v>6</v>
      </c>
      <c r="J159" s="329"/>
      <c r="K159" s="329"/>
    </row>
    <row r="160" spans="1:11">
      <c r="A160" s="330" t="s">
        <v>3605</v>
      </c>
      <c r="B160" s="331" t="s">
        <v>3606</v>
      </c>
      <c r="C160" s="540">
        <v>0</v>
      </c>
      <c r="D160" s="541"/>
      <c r="E160" s="540">
        <v>7</v>
      </c>
      <c r="F160" s="541">
        <v>40</v>
      </c>
      <c r="G160" s="327">
        <v>7</v>
      </c>
      <c r="H160" s="328">
        <v>40</v>
      </c>
      <c r="J160" s="329"/>
      <c r="K160" s="329"/>
    </row>
    <row r="161" spans="1:11">
      <c r="A161" s="330" t="s">
        <v>3607</v>
      </c>
      <c r="B161" s="331" t="s">
        <v>3608</v>
      </c>
      <c r="C161" s="540">
        <v>0</v>
      </c>
      <c r="D161" s="541"/>
      <c r="E161" s="540">
        <v>0</v>
      </c>
      <c r="F161" s="335">
        <v>1</v>
      </c>
      <c r="G161" s="327">
        <v>0</v>
      </c>
      <c r="H161" s="328">
        <v>1</v>
      </c>
      <c r="J161" s="329"/>
      <c r="K161" s="329"/>
    </row>
    <row r="162" spans="1:11" ht="25.5">
      <c r="A162" s="361" t="s">
        <v>3609</v>
      </c>
      <c r="B162" s="362" t="s">
        <v>3610</v>
      </c>
      <c r="C162" s="540">
        <v>0</v>
      </c>
      <c r="D162" s="541"/>
      <c r="E162" s="540">
        <v>2</v>
      </c>
      <c r="F162" s="335">
        <v>1</v>
      </c>
      <c r="G162" s="327">
        <v>2</v>
      </c>
      <c r="H162" s="328">
        <v>1</v>
      </c>
      <c r="J162" s="329"/>
      <c r="K162" s="329"/>
    </row>
    <row r="163" spans="1:11" ht="25.5">
      <c r="A163" s="330" t="s">
        <v>3611</v>
      </c>
      <c r="B163" s="331" t="s">
        <v>3612</v>
      </c>
      <c r="C163" s="540">
        <v>0</v>
      </c>
      <c r="D163" s="541"/>
      <c r="E163" s="540">
        <v>3</v>
      </c>
      <c r="F163" s="541">
        <v>8</v>
      </c>
      <c r="G163" s="327">
        <v>3</v>
      </c>
      <c r="H163" s="328">
        <v>8</v>
      </c>
      <c r="J163" s="329"/>
      <c r="K163" s="329"/>
    </row>
    <row r="164" spans="1:11" ht="25.5">
      <c r="A164" s="330" t="s">
        <v>3613</v>
      </c>
      <c r="B164" s="331" t="s">
        <v>3614</v>
      </c>
      <c r="C164" s="540">
        <v>0</v>
      </c>
      <c r="D164" s="541"/>
      <c r="E164" s="540">
        <v>1</v>
      </c>
      <c r="F164" s="335">
        <v>1</v>
      </c>
      <c r="G164" s="327">
        <v>1</v>
      </c>
      <c r="H164" s="328">
        <v>1</v>
      </c>
      <c r="J164" s="329"/>
      <c r="K164" s="329"/>
    </row>
    <row r="165" spans="1:11">
      <c r="A165" s="363" t="s">
        <v>3615</v>
      </c>
      <c r="B165" s="364" t="s">
        <v>3616</v>
      </c>
      <c r="C165" s="540">
        <v>0</v>
      </c>
      <c r="D165" s="541"/>
      <c r="E165" s="540">
        <v>4</v>
      </c>
      <c r="F165" s="541">
        <v>14</v>
      </c>
      <c r="G165" s="327">
        <v>4</v>
      </c>
      <c r="H165" s="328">
        <v>14</v>
      </c>
      <c r="J165" s="329"/>
      <c r="K165" s="329"/>
    </row>
    <row r="166" spans="1:11">
      <c r="A166" s="363" t="s">
        <v>3617</v>
      </c>
      <c r="B166" s="364" t="s">
        <v>3618</v>
      </c>
      <c r="C166" s="540">
        <v>0</v>
      </c>
      <c r="D166" s="541"/>
      <c r="E166" s="540">
        <v>8</v>
      </c>
      <c r="F166" s="541">
        <v>24</v>
      </c>
      <c r="G166" s="327">
        <v>8</v>
      </c>
      <c r="H166" s="328">
        <v>24</v>
      </c>
      <c r="J166" s="329"/>
      <c r="K166" s="329"/>
    </row>
    <row r="167" spans="1:11">
      <c r="A167" s="330" t="s">
        <v>3619</v>
      </c>
      <c r="B167" s="331" t="s">
        <v>3620</v>
      </c>
      <c r="C167" s="540">
        <v>0</v>
      </c>
      <c r="D167" s="541"/>
      <c r="E167" s="540">
        <v>1</v>
      </c>
      <c r="F167" s="541">
        <v>18</v>
      </c>
      <c r="G167" s="327">
        <v>1</v>
      </c>
      <c r="H167" s="328">
        <v>18</v>
      </c>
      <c r="J167" s="329"/>
      <c r="K167" s="329"/>
    </row>
    <row r="168" spans="1:11" ht="25.5">
      <c r="A168" s="330" t="s">
        <v>3621</v>
      </c>
      <c r="B168" s="331" t="s">
        <v>3622</v>
      </c>
      <c r="C168" s="540">
        <v>0</v>
      </c>
      <c r="D168" s="541"/>
      <c r="E168" s="540">
        <v>0</v>
      </c>
      <c r="F168" s="541">
        <v>2</v>
      </c>
      <c r="G168" s="327">
        <v>0</v>
      </c>
      <c r="H168" s="328">
        <v>2</v>
      </c>
      <c r="J168" s="329"/>
      <c r="K168" s="329"/>
    </row>
    <row r="169" spans="1:11">
      <c r="A169" s="330" t="s">
        <v>3623</v>
      </c>
      <c r="B169" s="331" t="s">
        <v>3624</v>
      </c>
      <c r="C169" s="540">
        <v>0</v>
      </c>
      <c r="D169" s="541"/>
      <c r="E169" s="540">
        <v>0</v>
      </c>
      <c r="F169" s="541">
        <v>4</v>
      </c>
      <c r="G169" s="327">
        <v>0</v>
      </c>
      <c r="H169" s="328">
        <v>4</v>
      </c>
      <c r="J169" s="329"/>
      <c r="K169" s="329"/>
    </row>
    <row r="170" spans="1:11" ht="25.5">
      <c r="A170" s="330" t="s">
        <v>3625</v>
      </c>
      <c r="B170" s="331" t="s">
        <v>3626</v>
      </c>
      <c r="C170" s="540">
        <v>0</v>
      </c>
      <c r="D170" s="541"/>
      <c r="E170" s="540">
        <v>0</v>
      </c>
      <c r="F170" s="541">
        <v>8</v>
      </c>
      <c r="G170" s="327">
        <v>0</v>
      </c>
      <c r="H170" s="328">
        <v>8</v>
      </c>
      <c r="J170" s="329"/>
      <c r="K170" s="329"/>
    </row>
    <row r="171" spans="1:11">
      <c r="A171" s="330" t="s">
        <v>3627</v>
      </c>
      <c r="B171" s="331" t="s">
        <v>3628</v>
      </c>
      <c r="C171" s="540">
        <v>0</v>
      </c>
      <c r="D171" s="541"/>
      <c r="E171" s="540">
        <v>0</v>
      </c>
      <c r="F171" s="335">
        <v>1</v>
      </c>
      <c r="G171" s="327">
        <v>0</v>
      </c>
      <c r="H171" s="328">
        <v>1</v>
      </c>
      <c r="J171" s="329"/>
      <c r="K171" s="329"/>
    </row>
    <row r="172" spans="1:11" ht="25.5">
      <c r="A172" s="330" t="s">
        <v>3629</v>
      </c>
      <c r="B172" s="331" t="s">
        <v>3630</v>
      </c>
      <c r="C172" s="540">
        <v>0</v>
      </c>
      <c r="D172" s="541"/>
      <c r="E172" s="540">
        <v>0</v>
      </c>
      <c r="F172" s="541">
        <v>3</v>
      </c>
      <c r="G172" s="327">
        <v>0</v>
      </c>
      <c r="H172" s="328">
        <v>3</v>
      </c>
      <c r="J172" s="329"/>
      <c r="K172" s="329"/>
    </row>
    <row r="173" spans="1:11" ht="38.25">
      <c r="A173" s="363" t="s">
        <v>3631</v>
      </c>
      <c r="B173" s="364" t="s">
        <v>3632</v>
      </c>
      <c r="C173" s="540">
        <v>0</v>
      </c>
      <c r="D173" s="541"/>
      <c r="E173" s="540">
        <v>1</v>
      </c>
      <c r="F173" s="541">
        <v>8</v>
      </c>
      <c r="G173" s="327">
        <v>1</v>
      </c>
      <c r="H173" s="328">
        <v>8</v>
      </c>
      <c r="J173" s="329"/>
      <c r="K173" s="329"/>
    </row>
    <row r="174" spans="1:11" ht="38.25">
      <c r="A174" s="330" t="s">
        <v>3633</v>
      </c>
      <c r="B174" s="331" t="s">
        <v>3634</v>
      </c>
      <c r="C174" s="540">
        <v>0</v>
      </c>
      <c r="D174" s="541"/>
      <c r="E174" s="540">
        <v>0</v>
      </c>
      <c r="F174" s="335">
        <v>1</v>
      </c>
      <c r="G174" s="327">
        <v>0</v>
      </c>
      <c r="H174" s="328">
        <v>1</v>
      </c>
      <c r="J174" s="329"/>
      <c r="K174" s="329"/>
    </row>
    <row r="175" spans="1:11" ht="25.5">
      <c r="A175" s="330" t="s">
        <v>3635</v>
      </c>
      <c r="B175" s="331" t="s">
        <v>3636</v>
      </c>
      <c r="C175" s="540">
        <v>0</v>
      </c>
      <c r="D175" s="541"/>
      <c r="E175" s="540">
        <v>0</v>
      </c>
      <c r="F175" s="541">
        <v>2</v>
      </c>
      <c r="G175" s="327">
        <v>0</v>
      </c>
      <c r="H175" s="328">
        <v>2</v>
      </c>
      <c r="J175" s="329"/>
      <c r="K175" s="329"/>
    </row>
    <row r="176" spans="1:11" ht="38.25">
      <c r="A176" s="330" t="s">
        <v>3637</v>
      </c>
      <c r="B176" s="331" t="s">
        <v>3638</v>
      </c>
      <c r="C176" s="540">
        <v>0</v>
      </c>
      <c r="D176" s="541"/>
      <c r="E176" s="540">
        <v>0</v>
      </c>
      <c r="F176" s="541">
        <v>2</v>
      </c>
      <c r="G176" s="327">
        <v>0</v>
      </c>
      <c r="H176" s="328">
        <v>2</v>
      </c>
      <c r="J176" s="329"/>
      <c r="K176" s="329"/>
    </row>
    <row r="177" spans="1:11" ht="38.25">
      <c r="A177" s="330" t="s">
        <v>3639</v>
      </c>
      <c r="B177" s="331" t="s">
        <v>3640</v>
      </c>
      <c r="C177" s="540">
        <v>0</v>
      </c>
      <c r="D177" s="541"/>
      <c r="E177" s="540">
        <v>2</v>
      </c>
      <c r="F177" s="541">
        <v>1.2</v>
      </c>
      <c r="G177" s="327">
        <v>2</v>
      </c>
      <c r="H177" s="328">
        <v>1.2</v>
      </c>
      <c r="J177" s="329"/>
      <c r="K177" s="329"/>
    </row>
    <row r="178" spans="1:11" ht="51">
      <c r="A178" s="330" t="s">
        <v>3641</v>
      </c>
      <c r="B178" s="331" t="s">
        <v>3642</v>
      </c>
      <c r="C178" s="540">
        <v>0</v>
      </c>
      <c r="D178" s="541"/>
      <c r="E178" s="540">
        <v>0</v>
      </c>
      <c r="F178" s="541">
        <v>4</v>
      </c>
      <c r="G178" s="327">
        <v>0</v>
      </c>
      <c r="H178" s="328">
        <v>4</v>
      </c>
      <c r="J178" s="329"/>
      <c r="K178" s="329"/>
    </row>
    <row r="179" spans="1:11" ht="38.25">
      <c r="A179" s="330" t="s">
        <v>3643</v>
      </c>
      <c r="B179" s="331" t="s">
        <v>3644</v>
      </c>
      <c r="C179" s="540">
        <v>0</v>
      </c>
      <c r="D179" s="541"/>
      <c r="E179" s="540">
        <v>0</v>
      </c>
      <c r="F179" s="541">
        <v>4</v>
      </c>
      <c r="G179" s="327">
        <v>0</v>
      </c>
      <c r="H179" s="328">
        <v>4</v>
      </c>
      <c r="J179" s="329"/>
      <c r="K179" s="329"/>
    </row>
    <row r="180" spans="1:11" ht="25.5">
      <c r="A180" s="330" t="s">
        <v>3645</v>
      </c>
      <c r="B180" s="331" t="s">
        <v>3646</v>
      </c>
      <c r="C180" s="540">
        <v>0</v>
      </c>
      <c r="D180" s="541"/>
      <c r="E180" s="540">
        <v>0</v>
      </c>
      <c r="F180" s="335">
        <v>1</v>
      </c>
      <c r="G180" s="327">
        <v>0</v>
      </c>
      <c r="H180" s="328">
        <v>1</v>
      </c>
      <c r="J180" s="329"/>
      <c r="K180" s="329"/>
    </row>
    <row r="181" spans="1:11">
      <c r="A181" s="332" t="s">
        <v>3647</v>
      </c>
      <c r="B181" s="333" t="s">
        <v>3648</v>
      </c>
      <c r="C181" s="540">
        <v>0</v>
      </c>
      <c r="D181" s="541"/>
      <c r="E181" s="540">
        <v>0</v>
      </c>
      <c r="F181" s="335">
        <v>1</v>
      </c>
      <c r="G181" s="327">
        <v>0</v>
      </c>
      <c r="H181" s="328">
        <v>1</v>
      </c>
      <c r="J181" s="329"/>
      <c r="K181" s="329"/>
    </row>
    <row r="182" spans="1:11">
      <c r="A182" s="330" t="s">
        <v>3649</v>
      </c>
      <c r="B182" s="331" t="s">
        <v>3650</v>
      </c>
      <c r="C182" s="540">
        <v>0</v>
      </c>
      <c r="D182" s="541"/>
      <c r="E182" s="540">
        <v>0</v>
      </c>
      <c r="F182" s="541">
        <v>6</v>
      </c>
      <c r="G182" s="327">
        <v>0</v>
      </c>
      <c r="H182" s="328">
        <v>6</v>
      </c>
      <c r="J182" s="329"/>
      <c r="K182" s="329"/>
    </row>
    <row r="183" spans="1:11" ht="25.5">
      <c r="A183" s="330" t="s">
        <v>3651</v>
      </c>
      <c r="B183" s="331" t="s">
        <v>3652</v>
      </c>
      <c r="C183" s="540">
        <v>0</v>
      </c>
      <c r="D183" s="541"/>
      <c r="E183" s="540">
        <v>2</v>
      </c>
      <c r="F183" s="541">
        <v>8</v>
      </c>
      <c r="G183" s="327">
        <v>2</v>
      </c>
      <c r="H183" s="328">
        <v>8</v>
      </c>
      <c r="J183" s="329"/>
      <c r="K183" s="329"/>
    </row>
    <row r="184" spans="1:11">
      <c r="A184" s="365" t="s">
        <v>3653</v>
      </c>
      <c r="B184" s="366" t="s">
        <v>3654</v>
      </c>
      <c r="C184" s="540">
        <v>0</v>
      </c>
      <c r="D184" s="541"/>
      <c r="E184" s="540">
        <v>0</v>
      </c>
      <c r="F184" s="335">
        <v>1</v>
      </c>
      <c r="G184" s="327">
        <v>0</v>
      </c>
      <c r="H184" s="328">
        <v>1</v>
      </c>
      <c r="J184" s="329"/>
      <c r="K184" s="329"/>
    </row>
    <row r="185" spans="1:11" ht="25.5">
      <c r="A185" s="330" t="s">
        <v>3655</v>
      </c>
      <c r="B185" s="331" t="s">
        <v>3656</v>
      </c>
      <c r="C185" s="540">
        <v>0</v>
      </c>
      <c r="D185" s="541"/>
      <c r="E185" s="540">
        <v>3</v>
      </c>
      <c r="F185" s="541">
        <v>4</v>
      </c>
      <c r="G185" s="327">
        <v>3</v>
      </c>
      <c r="H185" s="328">
        <v>4</v>
      </c>
      <c r="J185" s="329"/>
      <c r="K185" s="329"/>
    </row>
    <row r="186" spans="1:11">
      <c r="A186" s="359" t="s">
        <v>3657</v>
      </c>
      <c r="B186" s="360" t="s">
        <v>3658</v>
      </c>
      <c r="C186" s="540">
        <v>0</v>
      </c>
      <c r="D186" s="541"/>
      <c r="E186" s="540">
        <v>0</v>
      </c>
      <c r="F186" s="541">
        <v>6</v>
      </c>
      <c r="G186" s="327">
        <v>0</v>
      </c>
      <c r="H186" s="328">
        <v>6</v>
      </c>
      <c r="J186" s="329"/>
      <c r="K186" s="329"/>
    </row>
    <row r="187" spans="1:11">
      <c r="A187" s="347" t="s">
        <v>3659</v>
      </c>
      <c r="B187" s="348" t="s">
        <v>3660</v>
      </c>
      <c r="C187" s="540">
        <v>0</v>
      </c>
      <c r="D187" s="541"/>
      <c r="E187" s="540">
        <v>0</v>
      </c>
      <c r="F187" s="335">
        <v>1</v>
      </c>
      <c r="G187" s="327">
        <v>0</v>
      </c>
      <c r="H187" s="328">
        <v>1</v>
      </c>
      <c r="J187" s="329"/>
      <c r="K187" s="329"/>
    </row>
    <row r="188" spans="1:11">
      <c r="A188" s="347" t="s">
        <v>3661</v>
      </c>
      <c r="B188" s="348" t="s">
        <v>3662</v>
      </c>
      <c r="C188" s="540">
        <v>0</v>
      </c>
      <c r="D188" s="541"/>
      <c r="E188" s="540">
        <v>1</v>
      </c>
      <c r="F188" s="541">
        <v>4</v>
      </c>
      <c r="G188" s="327">
        <v>1</v>
      </c>
      <c r="H188" s="328">
        <v>4</v>
      </c>
      <c r="J188" s="329"/>
      <c r="K188" s="329"/>
    </row>
    <row r="189" spans="1:11">
      <c r="A189" s="347" t="s">
        <v>3663</v>
      </c>
      <c r="B189" s="348" t="s">
        <v>3664</v>
      </c>
      <c r="C189" s="540">
        <v>0</v>
      </c>
      <c r="D189" s="541"/>
      <c r="E189" s="540">
        <v>0</v>
      </c>
      <c r="F189" s="541">
        <v>3</v>
      </c>
      <c r="G189" s="327">
        <v>0</v>
      </c>
      <c r="H189" s="328">
        <v>3</v>
      </c>
      <c r="J189" s="329"/>
      <c r="K189" s="329"/>
    </row>
    <row r="190" spans="1:11">
      <c r="A190" s="354" t="s">
        <v>3665</v>
      </c>
      <c r="B190" s="547" t="s">
        <v>3666</v>
      </c>
      <c r="C190" s="540">
        <v>0</v>
      </c>
      <c r="D190" s="541"/>
      <c r="E190" s="540">
        <v>0</v>
      </c>
      <c r="F190" s="335">
        <v>1</v>
      </c>
      <c r="G190" s="327">
        <v>0</v>
      </c>
      <c r="H190" s="328">
        <v>1</v>
      </c>
      <c r="J190" s="329"/>
      <c r="K190" s="329"/>
    </row>
    <row r="191" spans="1:11">
      <c r="A191" s="347" t="s">
        <v>3667</v>
      </c>
      <c r="B191" s="348" t="s">
        <v>3668</v>
      </c>
      <c r="C191" s="540">
        <v>0</v>
      </c>
      <c r="D191" s="541"/>
      <c r="E191" s="540">
        <v>0</v>
      </c>
      <c r="F191" s="335">
        <v>1</v>
      </c>
      <c r="G191" s="327">
        <v>0</v>
      </c>
      <c r="H191" s="328">
        <v>1</v>
      </c>
      <c r="J191" s="329"/>
      <c r="K191" s="329"/>
    </row>
    <row r="192" spans="1:11">
      <c r="A192" s="347" t="s">
        <v>3669</v>
      </c>
      <c r="B192" s="367" t="s">
        <v>3670</v>
      </c>
      <c r="C192" s="334">
        <v>0</v>
      </c>
      <c r="D192" s="541"/>
      <c r="E192" s="540">
        <v>4</v>
      </c>
      <c r="F192" s="541">
        <v>18</v>
      </c>
      <c r="G192" s="327">
        <v>4</v>
      </c>
      <c r="H192" s="328">
        <v>18</v>
      </c>
      <c r="J192" s="329"/>
      <c r="K192" s="329"/>
    </row>
    <row r="193" spans="1:11">
      <c r="A193" s="330" t="s">
        <v>3671</v>
      </c>
      <c r="B193" s="343" t="s">
        <v>3672</v>
      </c>
      <c r="C193" s="334">
        <v>0</v>
      </c>
      <c r="D193" s="541"/>
      <c r="E193" s="540">
        <v>15</v>
      </c>
      <c r="F193" s="541">
        <v>46</v>
      </c>
      <c r="G193" s="327">
        <v>15</v>
      </c>
      <c r="H193" s="328">
        <v>46</v>
      </c>
      <c r="J193" s="329"/>
      <c r="K193" s="329"/>
    </row>
    <row r="194" spans="1:11" ht="25.5">
      <c r="A194" s="330" t="s">
        <v>3673</v>
      </c>
      <c r="B194" s="346" t="s">
        <v>3674</v>
      </c>
      <c r="C194" s="334">
        <v>0</v>
      </c>
      <c r="D194" s="541"/>
      <c r="E194" s="540">
        <v>0</v>
      </c>
      <c r="F194" s="335">
        <v>1</v>
      </c>
      <c r="G194" s="327">
        <v>0</v>
      </c>
      <c r="H194" s="328">
        <v>1</v>
      </c>
      <c r="J194" s="329"/>
      <c r="K194" s="329"/>
    </row>
    <row r="195" spans="1:11">
      <c r="A195" s="330" t="s">
        <v>3675</v>
      </c>
      <c r="B195" s="346" t="s">
        <v>3676</v>
      </c>
      <c r="C195" s="334">
        <v>0</v>
      </c>
      <c r="D195" s="541"/>
      <c r="E195" s="540">
        <v>13</v>
      </c>
      <c r="F195" s="541">
        <v>50</v>
      </c>
      <c r="G195" s="327">
        <v>13</v>
      </c>
      <c r="H195" s="328">
        <v>50</v>
      </c>
      <c r="J195" s="329"/>
      <c r="K195" s="329"/>
    </row>
    <row r="196" spans="1:11">
      <c r="A196" s="347" t="s">
        <v>3677</v>
      </c>
      <c r="B196" s="348" t="s">
        <v>3678</v>
      </c>
      <c r="C196" s="334">
        <v>0</v>
      </c>
      <c r="D196" s="541"/>
      <c r="E196" s="540">
        <v>51</v>
      </c>
      <c r="F196" s="541">
        <v>230</v>
      </c>
      <c r="G196" s="327">
        <v>51</v>
      </c>
      <c r="H196" s="328">
        <v>230</v>
      </c>
      <c r="J196" s="329"/>
      <c r="K196" s="329"/>
    </row>
    <row r="197" spans="1:11">
      <c r="A197" s="330" t="s">
        <v>3679</v>
      </c>
      <c r="B197" s="345" t="s">
        <v>3680</v>
      </c>
      <c r="C197" s="334">
        <v>0</v>
      </c>
      <c r="D197" s="541"/>
      <c r="E197" s="540">
        <v>0</v>
      </c>
      <c r="F197" s="335">
        <v>1</v>
      </c>
      <c r="G197" s="327">
        <v>0</v>
      </c>
      <c r="H197" s="328">
        <v>1</v>
      </c>
      <c r="J197" s="329"/>
      <c r="K197" s="329"/>
    </row>
    <row r="198" spans="1:11" ht="14.25" customHeight="1">
      <c r="A198" s="347" t="s">
        <v>3681</v>
      </c>
      <c r="B198" s="348" t="s">
        <v>3682</v>
      </c>
      <c r="C198" s="334">
        <v>0</v>
      </c>
      <c r="D198" s="541"/>
      <c r="E198" s="540">
        <v>0</v>
      </c>
      <c r="F198" s="541">
        <v>4</v>
      </c>
      <c r="G198" s="327">
        <v>0</v>
      </c>
      <c r="H198" s="328">
        <v>4</v>
      </c>
      <c r="J198" s="329"/>
      <c r="K198" s="329"/>
    </row>
    <row r="199" spans="1:11">
      <c r="A199" s="330" t="s">
        <v>3683</v>
      </c>
      <c r="B199" s="343" t="s">
        <v>3684</v>
      </c>
      <c r="C199" s="334">
        <v>0</v>
      </c>
      <c r="D199" s="541"/>
      <c r="E199" s="540">
        <v>0</v>
      </c>
      <c r="F199" s="541">
        <v>2</v>
      </c>
      <c r="G199" s="327">
        <v>0</v>
      </c>
      <c r="H199" s="328">
        <v>2</v>
      </c>
      <c r="J199" s="329"/>
      <c r="K199" s="329"/>
    </row>
    <row r="200" spans="1:11">
      <c r="A200" s="347" t="s">
        <v>3685</v>
      </c>
      <c r="B200" s="348" t="s">
        <v>3686</v>
      </c>
      <c r="C200" s="540">
        <v>0</v>
      </c>
      <c r="D200" s="541"/>
      <c r="E200" s="540">
        <v>0</v>
      </c>
      <c r="F200" s="541">
        <v>8</v>
      </c>
      <c r="G200" s="327">
        <v>0</v>
      </c>
      <c r="H200" s="328">
        <v>8</v>
      </c>
      <c r="J200" s="329"/>
      <c r="K200" s="329"/>
    </row>
    <row r="201" spans="1:11">
      <c r="A201" s="330" t="s">
        <v>3687</v>
      </c>
      <c r="B201" s="331" t="s">
        <v>3688</v>
      </c>
      <c r="C201" s="540">
        <v>0</v>
      </c>
      <c r="D201" s="541"/>
      <c r="E201" s="540">
        <v>0</v>
      </c>
      <c r="F201" s="335">
        <v>1</v>
      </c>
      <c r="G201" s="327">
        <v>0</v>
      </c>
      <c r="H201" s="328">
        <v>1</v>
      </c>
      <c r="J201" s="329"/>
      <c r="K201" s="329"/>
    </row>
    <row r="202" spans="1:11">
      <c r="A202" s="330" t="s">
        <v>3689</v>
      </c>
      <c r="B202" s="331" t="s">
        <v>3690</v>
      </c>
      <c r="C202" s="540">
        <v>0</v>
      </c>
      <c r="D202" s="541"/>
      <c r="E202" s="540">
        <v>1</v>
      </c>
      <c r="F202" s="541">
        <v>10</v>
      </c>
      <c r="G202" s="327">
        <v>1</v>
      </c>
      <c r="H202" s="328">
        <v>10</v>
      </c>
      <c r="J202" s="329"/>
      <c r="K202" s="329"/>
    </row>
    <row r="203" spans="1:11">
      <c r="A203" s="330" t="s">
        <v>3691</v>
      </c>
      <c r="B203" s="331" t="s">
        <v>3692</v>
      </c>
      <c r="C203" s="540">
        <v>0</v>
      </c>
      <c r="D203" s="541"/>
      <c r="E203" s="540">
        <v>3</v>
      </c>
      <c r="F203" s="541">
        <v>10</v>
      </c>
      <c r="G203" s="327">
        <v>3</v>
      </c>
      <c r="H203" s="328">
        <v>10</v>
      </c>
      <c r="J203" s="329"/>
      <c r="K203" s="329"/>
    </row>
    <row r="204" spans="1:11">
      <c r="A204" s="330" t="s">
        <v>3693</v>
      </c>
      <c r="B204" s="331" t="s">
        <v>3694</v>
      </c>
      <c r="C204" s="540">
        <v>0</v>
      </c>
      <c r="D204" s="541"/>
      <c r="E204" s="540">
        <v>0</v>
      </c>
      <c r="F204" s="335">
        <v>1</v>
      </c>
      <c r="G204" s="327">
        <v>0</v>
      </c>
      <c r="H204" s="328">
        <v>1</v>
      </c>
      <c r="J204" s="329"/>
      <c r="K204" s="329"/>
    </row>
    <row r="205" spans="1:11">
      <c r="A205" s="330" t="s">
        <v>3695</v>
      </c>
      <c r="B205" s="331" t="s">
        <v>3696</v>
      </c>
      <c r="C205" s="540">
        <v>0</v>
      </c>
      <c r="D205" s="541"/>
      <c r="E205" s="540">
        <v>4</v>
      </c>
      <c r="F205" s="541">
        <v>2</v>
      </c>
      <c r="G205" s="327">
        <v>4</v>
      </c>
      <c r="H205" s="328">
        <v>2</v>
      </c>
      <c r="J205" s="329"/>
      <c r="K205" s="329"/>
    </row>
    <row r="206" spans="1:11">
      <c r="A206" s="330" t="s">
        <v>3697</v>
      </c>
      <c r="B206" s="331" t="s">
        <v>3698</v>
      </c>
      <c r="C206" s="540">
        <v>0</v>
      </c>
      <c r="D206" s="541"/>
      <c r="E206" s="540">
        <v>0</v>
      </c>
      <c r="F206" s="541">
        <v>4</v>
      </c>
      <c r="G206" s="327">
        <v>0</v>
      </c>
      <c r="H206" s="328">
        <v>4</v>
      </c>
      <c r="J206" s="329"/>
      <c r="K206" s="329"/>
    </row>
    <row r="207" spans="1:11">
      <c r="A207" s="330" t="s">
        <v>3699</v>
      </c>
      <c r="B207" s="331" t="s">
        <v>3700</v>
      </c>
      <c r="C207" s="540">
        <v>0</v>
      </c>
      <c r="D207" s="541"/>
      <c r="E207" s="540">
        <v>0</v>
      </c>
      <c r="F207" s="335">
        <v>1</v>
      </c>
      <c r="G207" s="327">
        <v>0</v>
      </c>
      <c r="H207" s="328">
        <v>1</v>
      </c>
      <c r="J207" s="329"/>
      <c r="K207" s="329"/>
    </row>
    <row r="208" spans="1:11">
      <c r="A208" s="330" t="s">
        <v>3701</v>
      </c>
      <c r="B208" s="331" t="s">
        <v>3702</v>
      </c>
      <c r="C208" s="540">
        <v>0</v>
      </c>
      <c r="D208" s="541"/>
      <c r="E208" s="540">
        <v>0</v>
      </c>
      <c r="F208" s="541">
        <v>2</v>
      </c>
      <c r="G208" s="327">
        <v>0</v>
      </c>
      <c r="H208" s="328">
        <v>2</v>
      </c>
      <c r="J208" s="329"/>
      <c r="K208" s="329"/>
    </row>
    <row r="209" spans="1:11">
      <c r="A209" s="330" t="s">
        <v>3703</v>
      </c>
      <c r="B209" s="331" t="s">
        <v>3704</v>
      </c>
      <c r="C209" s="540">
        <v>0</v>
      </c>
      <c r="D209" s="541"/>
      <c r="E209" s="540">
        <v>4</v>
      </c>
      <c r="F209" s="541">
        <v>28</v>
      </c>
      <c r="G209" s="327">
        <v>4</v>
      </c>
      <c r="H209" s="328">
        <v>28</v>
      </c>
      <c r="J209" s="329"/>
      <c r="K209" s="329"/>
    </row>
    <row r="210" spans="1:11">
      <c r="A210" s="330" t="s">
        <v>3705</v>
      </c>
      <c r="B210" s="331" t="s">
        <v>3706</v>
      </c>
      <c r="C210" s="540">
        <v>0</v>
      </c>
      <c r="D210" s="541"/>
      <c r="E210" s="540">
        <v>0</v>
      </c>
      <c r="F210" s="541">
        <v>4</v>
      </c>
      <c r="G210" s="327">
        <v>0</v>
      </c>
      <c r="H210" s="328">
        <v>4</v>
      </c>
      <c r="J210" s="329"/>
      <c r="K210" s="329"/>
    </row>
    <row r="211" spans="1:11">
      <c r="A211" s="330" t="s">
        <v>3707</v>
      </c>
      <c r="B211" s="331" t="s">
        <v>3708</v>
      </c>
      <c r="C211" s="540">
        <v>0</v>
      </c>
      <c r="D211" s="541"/>
      <c r="E211" s="540">
        <v>0</v>
      </c>
      <c r="F211" s="541">
        <v>4</v>
      </c>
      <c r="G211" s="327">
        <v>0</v>
      </c>
      <c r="H211" s="328">
        <v>4</v>
      </c>
      <c r="J211" s="329"/>
      <c r="K211" s="329"/>
    </row>
    <row r="212" spans="1:11" ht="25.5">
      <c r="A212" s="330" t="s">
        <v>3709</v>
      </c>
      <c r="B212" s="331" t="s">
        <v>3710</v>
      </c>
      <c r="C212" s="540">
        <v>0</v>
      </c>
      <c r="D212" s="541"/>
      <c r="E212" s="540">
        <v>1</v>
      </c>
      <c r="F212" s="335">
        <v>1</v>
      </c>
      <c r="G212" s="327">
        <v>1</v>
      </c>
      <c r="H212" s="328">
        <v>1</v>
      </c>
      <c r="J212" s="329"/>
      <c r="K212" s="329"/>
    </row>
    <row r="213" spans="1:11" ht="25.5">
      <c r="A213" s="368" t="s">
        <v>3711</v>
      </c>
      <c r="B213" s="364" t="s">
        <v>3712</v>
      </c>
      <c r="C213" s="540">
        <v>0</v>
      </c>
      <c r="D213" s="541"/>
      <c r="E213" s="540">
        <v>3</v>
      </c>
      <c r="F213" s="541">
        <v>16</v>
      </c>
      <c r="G213" s="327">
        <v>3</v>
      </c>
      <c r="H213" s="328">
        <v>16</v>
      </c>
      <c r="J213" s="329"/>
      <c r="K213" s="329"/>
    </row>
    <row r="214" spans="1:11" ht="25.5">
      <c r="A214" s="330" t="s">
        <v>3713</v>
      </c>
      <c r="B214" s="331" t="s">
        <v>3714</v>
      </c>
      <c r="C214" s="540">
        <v>0</v>
      </c>
      <c r="D214" s="541"/>
      <c r="E214" s="540">
        <v>0</v>
      </c>
      <c r="F214" s="541">
        <v>4</v>
      </c>
      <c r="G214" s="327">
        <v>0</v>
      </c>
      <c r="H214" s="328">
        <v>4</v>
      </c>
      <c r="J214" s="329"/>
      <c r="K214" s="329"/>
    </row>
    <row r="215" spans="1:11">
      <c r="A215" s="330" t="s">
        <v>3715</v>
      </c>
      <c r="B215" s="331" t="s">
        <v>3716</v>
      </c>
      <c r="C215" s="540">
        <v>0</v>
      </c>
      <c r="D215" s="541"/>
      <c r="E215" s="540">
        <v>5</v>
      </c>
      <c r="F215" s="541">
        <v>82</v>
      </c>
      <c r="G215" s="327">
        <v>5</v>
      </c>
      <c r="H215" s="328">
        <v>82</v>
      </c>
      <c r="J215" s="329"/>
      <c r="K215" s="329"/>
    </row>
    <row r="216" spans="1:11">
      <c r="A216" s="347" t="s">
        <v>3717</v>
      </c>
      <c r="B216" s="348" t="s">
        <v>3718</v>
      </c>
      <c r="C216" s="540">
        <v>0</v>
      </c>
      <c r="D216" s="541"/>
      <c r="E216" s="540">
        <v>0</v>
      </c>
      <c r="F216" s="335">
        <v>1</v>
      </c>
      <c r="G216" s="327">
        <v>0</v>
      </c>
      <c r="H216" s="328">
        <v>1</v>
      </c>
      <c r="J216" s="329"/>
      <c r="K216" s="329"/>
    </row>
    <row r="217" spans="1:11">
      <c r="A217" s="330" t="s">
        <v>3719</v>
      </c>
      <c r="B217" s="331" t="s">
        <v>3720</v>
      </c>
      <c r="C217" s="540">
        <v>0</v>
      </c>
      <c r="D217" s="541"/>
      <c r="E217" s="540">
        <v>224</v>
      </c>
      <c r="F217" s="541">
        <v>582</v>
      </c>
      <c r="G217" s="327">
        <v>224</v>
      </c>
      <c r="H217" s="328">
        <v>582</v>
      </c>
      <c r="J217" s="329"/>
      <c r="K217" s="329"/>
    </row>
    <row r="218" spans="1:11">
      <c r="A218" s="330" t="s">
        <v>3721</v>
      </c>
      <c r="B218" s="331" t="s">
        <v>3722</v>
      </c>
      <c r="C218" s="540">
        <v>0</v>
      </c>
      <c r="D218" s="541"/>
      <c r="E218" s="540">
        <v>18</v>
      </c>
      <c r="F218" s="541">
        <v>50</v>
      </c>
      <c r="G218" s="327">
        <v>18</v>
      </c>
      <c r="H218" s="328">
        <v>50</v>
      </c>
      <c r="J218" s="329"/>
      <c r="K218" s="329"/>
    </row>
    <row r="219" spans="1:11" ht="25.5">
      <c r="A219" s="330" t="s">
        <v>3723</v>
      </c>
      <c r="B219" s="331" t="s">
        <v>3724</v>
      </c>
      <c r="C219" s="540">
        <v>0</v>
      </c>
      <c r="D219" s="541"/>
      <c r="E219" s="540">
        <v>5</v>
      </c>
      <c r="F219" s="541">
        <v>16</v>
      </c>
      <c r="G219" s="327">
        <v>5</v>
      </c>
      <c r="H219" s="328">
        <v>16</v>
      </c>
      <c r="J219" s="329"/>
      <c r="K219" s="329"/>
    </row>
    <row r="220" spans="1:11">
      <c r="A220" s="359" t="s">
        <v>3725</v>
      </c>
      <c r="B220" s="360" t="s">
        <v>3726</v>
      </c>
      <c r="C220" s="540">
        <v>0</v>
      </c>
      <c r="D220" s="541"/>
      <c r="E220" s="540">
        <v>49</v>
      </c>
      <c r="F220" s="541">
        <v>155</v>
      </c>
      <c r="G220" s="327">
        <v>49</v>
      </c>
      <c r="H220" s="328">
        <v>155</v>
      </c>
      <c r="J220" s="329"/>
      <c r="K220" s="329"/>
    </row>
    <row r="221" spans="1:11">
      <c r="A221" s="363" t="s">
        <v>3727</v>
      </c>
      <c r="B221" s="364" t="s">
        <v>3728</v>
      </c>
      <c r="C221" s="540">
        <v>0</v>
      </c>
      <c r="D221" s="541"/>
      <c r="E221" s="540">
        <v>5</v>
      </c>
      <c r="F221" s="541">
        <v>26</v>
      </c>
      <c r="G221" s="327">
        <v>5</v>
      </c>
      <c r="H221" s="328">
        <v>26</v>
      </c>
      <c r="J221" s="329"/>
      <c r="K221" s="329"/>
    </row>
    <row r="222" spans="1:11">
      <c r="A222" s="359" t="s">
        <v>3729</v>
      </c>
      <c r="B222" s="360" t="s">
        <v>3730</v>
      </c>
      <c r="C222" s="540">
        <v>0</v>
      </c>
      <c r="D222" s="541"/>
      <c r="E222" s="540">
        <v>5</v>
      </c>
      <c r="F222" s="541">
        <v>6</v>
      </c>
      <c r="G222" s="327">
        <v>5</v>
      </c>
      <c r="H222" s="328">
        <v>6</v>
      </c>
      <c r="J222" s="329"/>
      <c r="K222" s="329"/>
    </row>
    <row r="223" spans="1:11">
      <c r="A223" s="341" t="s">
        <v>3731</v>
      </c>
      <c r="B223" s="342" t="s">
        <v>3732</v>
      </c>
      <c r="C223" s="540">
        <v>0</v>
      </c>
      <c r="D223" s="541"/>
      <c r="E223" s="540">
        <v>4</v>
      </c>
      <c r="F223" s="541">
        <v>3.5999999999999996</v>
      </c>
      <c r="G223" s="327">
        <v>4</v>
      </c>
      <c r="H223" s="328">
        <v>3.5999999999999996</v>
      </c>
      <c r="J223" s="329"/>
      <c r="K223" s="329"/>
    </row>
    <row r="224" spans="1:11">
      <c r="A224" s="330" t="s">
        <v>3733</v>
      </c>
      <c r="B224" s="331" t="s">
        <v>3734</v>
      </c>
      <c r="C224" s="540">
        <v>0</v>
      </c>
      <c r="D224" s="541"/>
      <c r="E224" s="540">
        <v>0</v>
      </c>
      <c r="F224" s="335">
        <v>1</v>
      </c>
      <c r="G224" s="327">
        <v>0</v>
      </c>
      <c r="H224" s="328">
        <v>1</v>
      </c>
      <c r="J224" s="329"/>
      <c r="K224" s="329"/>
    </row>
    <row r="225" spans="1:11">
      <c r="A225" s="330" t="s">
        <v>3735</v>
      </c>
      <c r="B225" s="331" t="s">
        <v>3736</v>
      </c>
      <c r="C225" s="540">
        <v>0</v>
      </c>
      <c r="D225" s="541"/>
      <c r="E225" s="540">
        <v>2</v>
      </c>
      <c r="F225" s="541">
        <v>4.8</v>
      </c>
      <c r="G225" s="327">
        <v>2</v>
      </c>
      <c r="H225" s="328">
        <v>4.8</v>
      </c>
      <c r="J225" s="329"/>
      <c r="K225" s="329"/>
    </row>
    <row r="226" spans="1:11">
      <c r="A226" s="330" t="s">
        <v>3737</v>
      </c>
      <c r="B226" s="331" t="s">
        <v>3738</v>
      </c>
      <c r="C226" s="540">
        <v>0</v>
      </c>
      <c r="D226" s="541"/>
      <c r="E226" s="540">
        <v>0</v>
      </c>
      <c r="F226" s="541">
        <v>2.4</v>
      </c>
      <c r="G226" s="327">
        <v>0</v>
      </c>
      <c r="H226" s="328">
        <v>2.4</v>
      </c>
      <c r="J226" s="329"/>
      <c r="K226" s="329"/>
    </row>
    <row r="227" spans="1:11">
      <c r="A227" s="330" t="s">
        <v>3739</v>
      </c>
      <c r="B227" s="331" t="s">
        <v>3740</v>
      </c>
      <c r="C227" s="540">
        <v>0</v>
      </c>
      <c r="D227" s="541"/>
      <c r="E227" s="540">
        <v>1</v>
      </c>
      <c r="F227" s="541">
        <v>1.2</v>
      </c>
      <c r="G227" s="327">
        <v>1</v>
      </c>
      <c r="H227" s="328">
        <v>1.2</v>
      </c>
      <c r="J227" s="329"/>
      <c r="K227" s="329"/>
    </row>
    <row r="228" spans="1:11">
      <c r="A228" s="330" t="s">
        <v>3741</v>
      </c>
      <c r="B228" s="331" t="s">
        <v>3742</v>
      </c>
      <c r="C228" s="540">
        <v>0</v>
      </c>
      <c r="D228" s="541"/>
      <c r="E228" s="540">
        <v>0</v>
      </c>
      <c r="F228" s="335">
        <v>1</v>
      </c>
      <c r="G228" s="327">
        <v>0</v>
      </c>
      <c r="H228" s="328">
        <v>1</v>
      </c>
      <c r="J228" s="329"/>
      <c r="K228" s="329"/>
    </row>
    <row r="229" spans="1:11">
      <c r="A229" s="330" t="s">
        <v>3743</v>
      </c>
      <c r="B229" s="331" t="s">
        <v>3744</v>
      </c>
      <c r="C229" s="540">
        <v>0</v>
      </c>
      <c r="D229" s="541"/>
      <c r="E229" s="540">
        <v>24</v>
      </c>
      <c r="F229" s="541">
        <v>50.400000000000006</v>
      </c>
      <c r="G229" s="327">
        <v>24</v>
      </c>
      <c r="H229" s="328">
        <v>50.400000000000006</v>
      </c>
      <c r="J229" s="329"/>
      <c r="K229" s="329"/>
    </row>
    <row r="230" spans="1:11" ht="25.5">
      <c r="A230" s="330" t="s">
        <v>3745</v>
      </c>
      <c r="B230" s="331" t="s">
        <v>3746</v>
      </c>
      <c r="C230" s="540">
        <v>0</v>
      </c>
      <c r="D230" s="541"/>
      <c r="E230" s="540">
        <v>56</v>
      </c>
      <c r="F230" s="541">
        <v>118</v>
      </c>
      <c r="G230" s="327">
        <v>56</v>
      </c>
      <c r="H230" s="328">
        <v>118</v>
      </c>
      <c r="J230" s="329"/>
      <c r="K230" s="329"/>
    </row>
    <row r="231" spans="1:11">
      <c r="A231" s="330" t="s">
        <v>3747</v>
      </c>
      <c r="B231" s="331" t="s">
        <v>3748</v>
      </c>
      <c r="C231" s="540">
        <v>0</v>
      </c>
      <c r="D231" s="541"/>
      <c r="E231" s="540">
        <v>2</v>
      </c>
      <c r="F231" s="541">
        <v>3.5999999999999996</v>
      </c>
      <c r="G231" s="327">
        <v>2</v>
      </c>
      <c r="H231" s="328">
        <v>3.5999999999999996</v>
      </c>
      <c r="J231" s="329"/>
      <c r="K231" s="329"/>
    </row>
    <row r="232" spans="1:11" ht="25.5">
      <c r="A232" s="330" t="s">
        <v>3749</v>
      </c>
      <c r="B232" s="331" t="s">
        <v>3750</v>
      </c>
      <c r="C232" s="540">
        <v>0</v>
      </c>
      <c r="D232" s="541"/>
      <c r="E232" s="540">
        <v>0</v>
      </c>
      <c r="F232" s="335">
        <v>1</v>
      </c>
      <c r="G232" s="327">
        <v>0</v>
      </c>
      <c r="H232" s="328">
        <v>1</v>
      </c>
      <c r="J232" s="329"/>
      <c r="K232" s="329"/>
    </row>
    <row r="233" spans="1:11">
      <c r="A233" s="369" t="s">
        <v>3751</v>
      </c>
      <c r="B233" s="345" t="s">
        <v>3752</v>
      </c>
      <c r="C233" s="540">
        <v>0</v>
      </c>
      <c r="D233" s="541"/>
      <c r="E233" s="540">
        <v>0</v>
      </c>
      <c r="F233" s="335">
        <v>1</v>
      </c>
      <c r="G233" s="327">
        <v>0</v>
      </c>
      <c r="H233" s="328">
        <v>1</v>
      </c>
      <c r="J233" s="329"/>
      <c r="K233" s="329"/>
    </row>
    <row r="234" spans="1:11" ht="25.5">
      <c r="A234" s="349" t="s">
        <v>3753</v>
      </c>
      <c r="B234" s="346" t="s">
        <v>3754</v>
      </c>
      <c r="C234" s="540">
        <v>0</v>
      </c>
      <c r="D234" s="541"/>
      <c r="E234" s="540">
        <v>0</v>
      </c>
      <c r="F234" s="541">
        <v>1.2</v>
      </c>
      <c r="G234" s="327">
        <v>0</v>
      </c>
      <c r="H234" s="328">
        <v>1.2</v>
      </c>
      <c r="J234" s="329"/>
      <c r="K234" s="329"/>
    </row>
    <row r="235" spans="1:11" ht="25.5">
      <c r="A235" s="330" t="s">
        <v>3755</v>
      </c>
      <c r="B235" s="343" t="s">
        <v>3756</v>
      </c>
      <c r="C235" s="540">
        <v>0</v>
      </c>
      <c r="D235" s="541"/>
      <c r="E235" s="540">
        <v>1</v>
      </c>
      <c r="F235" s="335">
        <v>1</v>
      </c>
      <c r="G235" s="327">
        <v>1</v>
      </c>
      <c r="H235" s="328">
        <v>1</v>
      </c>
      <c r="J235" s="329"/>
      <c r="K235" s="329"/>
    </row>
    <row r="236" spans="1:11" ht="25.5">
      <c r="A236" s="347" t="s">
        <v>3757</v>
      </c>
      <c r="B236" s="348" t="s">
        <v>3758</v>
      </c>
      <c r="C236" s="540">
        <v>0</v>
      </c>
      <c r="D236" s="541"/>
      <c r="E236" s="540">
        <v>5</v>
      </c>
      <c r="F236" s="541">
        <v>3.5999999999999996</v>
      </c>
      <c r="G236" s="327">
        <v>5</v>
      </c>
      <c r="H236" s="328">
        <v>3.5999999999999996</v>
      </c>
      <c r="J236" s="329"/>
      <c r="K236" s="329"/>
    </row>
    <row r="237" spans="1:11">
      <c r="A237" s="330" t="s">
        <v>3759</v>
      </c>
      <c r="B237" s="331" t="s">
        <v>3760</v>
      </c>
      <c r="C237" s="540">
        <v>0</v>
      </c>
      <c r="D237" s="541"/>
      <c r="E237" s="540">
        <v>2</v>
      </c>
      <c r="F237" s="541">
        <v>2.4</v>
      </c>
      <c r="G237" s="327">
        <v>2</v>
      </c>
      <c r="H237" s="328">
        <v>2.4</v>
      </c>
      <c r="J237" s="329"/>
      <c r="K237" s="329"/>
    </row>
    <row r="238" spans="1:11">
      <c r="A238" s="330" t="s">
        <v>3761</v>
      </c>
      <c r="B238" s="331" t="s">
        <v>3762</v>
      </c>
      <c r="C238" s="540">
        <v>0</v>
      </c>
      <c r="D238" s="541"/>
      <c r="E238" s="540">
        <v>0</v>
      </c>
      <c r="F238" s="541">
        <v>4.8</v>
      </c>
      <c r="G238" s="327">
        <v>0</v>
      </c>
      <c r="H238" s="328">
        <v>4.8</v>
      </c>
      <c r="J238" s="329"/>
      <c r="K238" s="329"/>
    </row>
    <row r="239" spans="1:11">
      <c r="A239" s="330" t="s">
        <v>3763</v>
      </c>
      <c r="B239" s="331" t="s">
        <v>3764</v>
      </c>
      <c r="C239" s="540">
        <v>0</v>
      </c>
      <c r="D239" s="541"/>
      <c r="E239" s="540">
        <v>0</v>
      </c>
      <c r="F239" s="335">
        <v>1</v>
      </c>
      <c r="G239" s="327">
        <v>0</v>
      </c>
      <c r="H239" s="328">
        <v>1</v>
      </c>
      <c r="J239" s="329"/>
      <c r="K239" s="329"/>
    </row>
    <row r="240" spans="1:11" ht="25.5">
      <c r="A240" s="330" t="s">
        <v>3765</v>
      </c>
      <c r="B240" s="331" t="s">
        <v>3766</v>
      </c>
      <c r="C240" s="540">
        <v>0</v>
      </c>
      <c r="D240" s="541"/>
      <c r="E240" s="540">
        <v>3</v>
      </c>
      <c r="F240" s="541">
        <v>2.4</v>
      </c>
      <c r="G240" s="327">
        <v>3</v>
      </c>
      <c r="H240" s="328">
        <v>2.4</v>
      </c>
      <c r="J240" s="329"/>
      <c r="K240" s="329"/>
    </row>
    <row r="241" spans="1:11">
      <c r="A241" s="330" t="s">
        <v>3767</v>
      </c>
      <c r="B241" s="331" t="s">
        <v>3768</v>
      </c>
      <c r="C241" s="540">
        <v>0</v>
      </c>
      <c r="D241" s="541"/>
      <c r="E241" s="540">
        <v>1</v>
      </c>
      <c r="F241" s="541">
        <v>3.5999999999999996</v>
      </c>
      <c r="G241" s="327">
        <v>1</v>
      </c>
      <c r="H241" s="328">
        <v>3.5999999999999996</v>
      </c>
      <c r="J241" s="329"/>
      <c r="K241" s="329"/>
    </row>
    <row r="242" spans="1:11">
      <c r="A242" s="330" t="s">
        <v>3769</v>
      </c>
      <c r="B242" s="331" t="s">
        <v>3770</v>
      </c>
      <c r="C242" s="540">
        <v>0</v>
      </c>
      <c r="D242" s="541"/>
      <c r="E242" s="540">
        <v>0</v>
      </c>
      <c r="F242" s="541">
        <v>2.4</v>
      </c>
      <c r="G242" s="327">
        <v>0</v>
      </c>
      <c r="H242" s="328">
        <v>2.4</v>
      </c>
      <c r="J242" s="329"/>
      <c r="K242" s="329"/>
    </row>
    <row r="243" spans="1:11">
      <c r="A243" s="330" t="s">
        <v>3771</v>
      </c>
      <c r="B243" s="331" t="s">
        <v>3772</v>
      </c>
      <c r="C243" s="540">
        <v>0</v>
      </c>
      <c r="D243" s="541"/>
      <c r="E243" s="540">
        <v>1</v>
      </c>
      <c r="F243" s="541">
        <v>4.8</v>
      </c>
      <c r="G243" s="327">
        <v>1</v>
      </c>
      <c r="H243" s="328">
        <v>4.8</v>
      </c>
      <c r="J243" s="329"/>
      <c r="K243" s="329"/>
    </row>
    <row r="244" spans="1:11">
      <c r="A244" s="330" t="s">
        <v>3773</v>
      </c>
      <c r="B244" s="331" t="s">
        <v>3774</v>
      </c>
      <c r="C244" s="540">
        <v>0</v>
      </c>
      <c r="D244" s="541"/>
      <c r="E244" s="540">
        <v>9</v>
      </c>
      <c r="F244" s="541">
        <v>40.800000000000004</v>
      </c>
      <c r="G244" s="327">
        <v>9</v>
      </c>
      <c r="H244" s="328">
        <v>40.800000000000004</v>
      </c>
      <c r="J244" s="329"/>
      <c r="K244" s="329"/>
    </row>
    <row r="245" spans="1:11">
      <c r="A245" s="330" t="s">
        <v>3775</v>
      </c>
      <c r="B245" s="331" t="s">
        <v>3776</v>
      </c>
      <c r="C245" s="540">
        <v>0</v>
      </c>
      <c r="D245" s="541"/>
      <c r="E245" s="540">
        <v>1</v>
      </c>
      <c r="F245" s="541">
        <v>1.2</v>
      </c>
      <c r="G245" s="327">
        <v>1</v>
      </c>
      <c r="H245" s="328">
        <v>1.2</v>
      </c>
      <c r="J245" s="329"/>
      <c r="K245" s="329"/>
    </row>
    <row r="246" spans="1:11">
      <c r="A246" s="330" t="s">
        <v>3777</v>
      </c>
      <c r="B246" s="331" t="s">
        <v>3778</v>
      </c>
      <c r="C246" s="540">
        <v>0</v>
      </c>
      <c r="D246" s="541"/>
      <c r="E246" s="540">
        <v>15</v>
      </c>
      <c r="F246" s="541">
        <v>25.200000000000003</v>
      </c>
      <c r="G246" s="327">
        <v>15</v>
      </c>
      <c r="H246" s="328">
        <v>25.200000000000003</v>
      </c>
      <c r="J246" s="329"/>
      <c r="K246" s="329"/>
    </row>
    <row r="247" spans="1:11">
      <c r="A247" s="370" t="s">
        <v>3779</v>
      </c>
      <c r="B247" s="371" t="s">
        <v>3780</v>
      </c>
      <c r="C247" s="540">
        <v>0</v>
      </c>
      <c r="D247" s="541"/>
      <c r="E247" s="540">
        <v>5</v>
      </c>
      <c r="F247" s="541">
        <v>30</v>
      </c>
      <c r="G247" s="327">
        <v>5</v>
      </c>
      <c r="H247" s="328">
        <v>30</v>
      </c>
      <c r="J247" s="329"/>
      <c r="K247" s="329"/>
    </row>
    <row r="248" spans="1:11">
      <c r="A248" s="370" t="s">
        <v>3781</v>
      </c>
      <c r="B248" s="371" t="s">
        <v>3782</v>
      </c>
      <c r="C248" s="540">
        <v>0</v>
      </c>
      <c r="D248" s="541"/>
      <c r="E248" s="540">
        <v>1</v>
      </c>
      <c r="F248" s="541">
        <v>6</v>
      </c>
      <c r="G248" s="327">
        <v>1</v>
      </c>
      <c r="H248" s="328">
        <v>6</v>
      </c>
      <c r="J248" s="329"/>
      <c r="K248" s="329"/>
    </row>
    <row r="249" spans="1:11">
      <c r="A249" s="370" t="s">
        <v>3783</v>
      </c>
      <c r="B249" s="371" t="s">
        <v>3784</v>
      </c>
      <c r="C249" s="540">
        <v>0</v>
      </c>
      <c r="D249" s="541"/>
      <c r="E249" s="540">
        <v>3</v>
      </c>
      <c r="F249" s="541">
        <v>15.6</v>
      </c>
      <c r="G249" s="327">
        <v>3</v>
      </c>
      <c r="H249" s="328">
        <v>15.6</v>
      </c>
      <c r="J249" s="329"/>
      <c r="K249" s="329"/>
    </row>
    <row r="250" spans="1:11">
      <c r="A250" s="330" t="s">
        <v>3785</v>
      </c>
      <c r="B250" s="331" t="s">
        <v>3786</v>
      </c>
      <c r="C250" s="540">
        <v>0</v>
      </c>
      <c r="D250" s="541"/>
      <c r="E250" s="540">
        <v>0</v>
      </c>
      <c r="F250" s="541">
        <v>2.4</v>
      </c>
      <c r="G250" s="327">
        <v>0</v>
      </c>
      <c r="H250" s="328">
        <v>2.4</v>
      </c>
      <c r="J250" s="329"/>
      <c r="K250" s="329"/>
    </row>
    <row r="251" spans="1:11">
      <c r="A251" s="368" t="s">
        <v>3787</v>
      </c>
      <c r="B251" s="364" t="s">
        <v>3788</v>
      </c>
      <c r="C251" s="540">
        <v>0</v>
      </c>
      <c r="D251" s="541"/>
      <c r="E251" s="540">
        <v>0</v>
      </c>
      <c r="F251" s="541">
        <v>7.1999999999999993</v>
      </c>
      <c r="G251" s="327">
        <v>0</v>
      </c>
      <c r="H251" s="328">
        <v>7.1999999999999993</v>
      </c>
      <c r="J251" s="329"/>
      <c r="K251" s="329"/>
    </row>
    <row r="252" spans="1:11">
      <c r="A252" s="330" t="s">
        <v>3789</v>
      </c>
      <c r="B252" s="331" t="s">
        <v>3790</v>
      </c>
      <c r="C252" s="540">
        <v>0</v>
      </c>
      <c r="D252" s="541"/>
      <c r="E252" s="540">
        <v>0</v>
      </c>
      <c r="F252" s="541">
        <v>10</v>
      </c>
      <c r="G252" s="327">
        <v>0</v>
      </c>
      <c r="H252" s="328">
        <v>10</v>
      </c>
      <c r="J252" s="329"/>
      <c r="K252" s="329"/>
    </row>
    <row r="253" spans="1:11">
      <c r="A253" s="330" t="s">
        <v>2749</v>
      </c>
      <c r="B253" s="331" t="s">
        <v>2750</v>
      </c>
      <c r="C253" s="540">
        <v>0</v>
      </c>
      <c r="D253" s="541"/>
      <c r="E253" s="540">
        <v>1</v>
      </c>
      <c r="F253" s="541">
        <v>46</v>
      </c>
      <c r="G253" s="327">
        <v>1</v>
      </c>
      <c r="H253" s="328">
        <v>46</v>
      </c>
      <c r="J253" s="329"/>
      <c r="K253" s="329"/>
    </row>
    <row r="254" spans="1:11">
      <c r="A254" s="330" t="s">
        <v>3791</v>
      </c>
      <c r="B254" s="331" t="s">
        <v>3792</v>
      </c>
      <c r="C254" s="540">
        <v>0</v>
      </c>
      <c r="D254" s="541"/>
      <c r="E254" s="540">
        <v>6</v>
      </c>
      <c r="F254" s="541">
        <v>36</v>
      </c>
      <c r="G254" s="327">
        <v>6</v>
      </c>
      <c r="H254" s="328">
        <v>36</v>
      </c>
      <c r="J254" s="329"/>
      <c r="K254" s="329"/>
    </row>
    <row r="255" spans="1:11">
      <c r="A255" s="330" t="s">
        <v>3793</v>
      </c>
      <c r="B255" s="331" t="s">
        <v>3794</v>
      </c>
      <c r="C255" s="540">
        <v>0</v>
      </c>
      <c r="D255" s="541"/>
      <c r="E255" s="540">
        <v>0</v>
      </c>
      <c r="F255" s="541">
        <v>6</v>
      </c>
      <c r="G255" s="327">
        <v>0</v>
      </c>
      <c r="H255" s="328">
        <v>6</v>
      </c>
      <c r="J255" s="329"/>
      <c r="K255" s="329"/>
    </row>
    <row r="256" spans="1:11" ht="25.5">
      <c r="A256" s="330" t="s">
        <v>3795</v>
      </c>
      <c r="B256" s="331" t="s">
        <v>3796</v>
      </c>
      <c r="C256" s="540">
        <v>0</v>
      </c>
      <c r="D256" s="541"/>
      <c r="E256" s="540">
        <v>2</v>
      </c>
      <c r="F256" s="541">
        <v>30</v>
      </c>
      <c r="G256" s="327">
        <v>2</v>
      </c>
      <c r="H256" s="328">
        <v>30</v>
      </c>
      <c r="J256" s="329"/>
      <c r="K256" s="329"/>
    </row>
    <row r="257" spans="1:11">
      <c r="A257" s="330" t="s">
        <v>3797</v>
      </c>
      <c r="B257" s="331" t="s">
        <v>3798</v>
      </c>
      <c r="C257" s="540">
        <v>0</v>
      </c>
      <c r="D257" s="541"/>
      <c r="E257" s="540">
        <v>3</v>
      </c>
      <c r="F257" s="541">
        <v>7.1999999999999993</v>
      </c>
      <c r="G257" s="327">
        <v>3</v>
      </c>
      <c r="H257" s="328">
        <v>7.1999999999999993</v>
      </c>
      <c r="J257" s="329"/>
      <c r="K257" s="329"/>
    </row>
    <row r="258" spans="1:11">
      <c r="A258" s="330" t="s">
        <v>3799</v>
      </c>
      <c r="B258" s="331" t="s">
        <v>3800</v>
      </c>
      <c r="C258" s="540">
        <v>0</v>
      </c>
      <c r="D258" s="541"/>
      <c r="E258" s="540">
        <v>3</v>
      </c>
      <c r="F258" s="541">
        <v>14</v>
      </c>
      <c r="G258" s="327">
        <v>3</v>
      </c>
      <c r="H258" s="328">
        <v>14</v>
      </c>
      <c r="J258" s="329"/>
      <c r="K258" s="329"/>
    </row>
    <row r="259" spans="1:11">
      <c r="A259" s="330" t="s">
        <v>3801</v>
      </c>
      <c r="B259" s="331" t="s">
        <v>3802</v>
      </c>
      <c r="C259" s="540">
        <v>0</v>
      </c>
      <c r="D259" s="541"/>
      <c r="E259" s="540">
        <v>8</v>
      </c>
      <c r="F259" s="541">
        <v>62</v>
      </c>
      <c r="G259" s="327">
        <v>8</v>
      </c>
      <c r="H259" s="328">
        <v>62</v>
      </c>
      <c r="J259" s="329"/>
      <c r="K259" s="329"/>
    </row>
    <row r="260" spans="1:11">
      <c r="A260" s="330" t="s">
        <v>3803</v>
      </c>
      <c r="B260" s="331" t="s">
        <v>3804</v>
      </c>
      <c r="C260" s="540">
        <v>0</v>
      </c>
      <c r="D260" s="541"/>
      <c r="E260" s="540">
        <v>0</v>
      </c>
      <c r="F260" s="541">
        <v>1.2</v>
      </c>
      <c r="G260" s="327">
        <v>0</v>
      </c>
      <c r="H260" s="328">
        <v>1.2</v>
      </c>
      <c r="J260" s="329"/>
      <c r="K260" s="329"/>
    </row>
    <row r="261" spans="1:11" ht="25.5">
      <c r="A261" s="330" t="s">
        <v>3805</v>
      </c>
      <c r="B261" s="331" t="s">
        <v>3806</v>
      </c>
      <c r="C261" s="540">
        <v>0</v>
      </c>
      <c r="D261" s="541"/>
      <c r="E261" s="540">
        <v>0</v>
      </c>
      <c r="F261" s="541">
        <v>3</v>
      </c>
      <c r="G261" s="327">
        <v>0</v>
      </c>
      <c r="H261" s="328">
        <v>3</v>
      </c>
      <c r="J261" s="329"/>
      <c r="K261" s="329"/>
    </row>
    <row r="262" spans="1:11">
      <c r="A262" s="330" t="s">
        <v>3807</v>
      </c>
      <c r="B262" s="331" t="s">
        <v>3808</v>
      </c>
      <c r="C262" s="540">
        <v>0</v>
      </c>
      <c r="D262" s="541"/>
      <c r="E262" s="540">
        <v>3</v>
      </c>
      <c r="F262" s="541">
        <v>10</v>
      </c>
      <c r="G262" s="327">
        <v>3</v>
      </c>
      <c r="H262" s="328">
        <v>10</v>
      </c>
      <c r="J262" s="329"/>
      <c r="K262" s="329"/>
    </row>
    <row r="263" spans="1:11">
      <c r="A263" s="341" t="s">
        <v>3809</v>
      </c>
      <c r="B263" s="342" t="s">
        <v>3810</v>
      </c>
      <c r="C263" s="540">
        <v>0</v>
      </c>
      <c r="D263" s="541"/>
      <c r="E263" s="540">
        <v>5</v>
      </c>
      <c r="F263" s="541">
        <v>15.6</v>
      </c>
      <c r="G263" s="327">
        <v>5</v>
      </c>
      <c r="H263" s="328">
        <v>15.6</v>
      </c>
      <c r="J263" s="329"/>
      <c r="K263" s="329"/>
    </row>
    <row r="264" spans="1:11">
      <c r="A264" s="330" t="s">
        <v>3811</v>
      </c>
      <c r="B264" s="331" t="s">
        <v>3812</v>
      </c>
      <c r="C264" s="540">
        <v>0</v>
      </c>
      <c r="D264" s="541"/>
      <c r="E264" s="540">
        <v>12</v>
      </c>
      <c r="F264" s="541">
        <v>45</v>
      </c>
      <c r="G264" s="327">
        <v>12</v>
      </c>
      <c r="H264" s="328">
        <v>45</v>
      </c>
      <c r="J264" s="329"/>
      <c r="K264" s="329"/>
    </row>
    <row r="265" spans="1:11">
      <c r="A265" s="330" t="s">
        <v>3813</v>
      </c>
      <c r="B265" s="331" t="s">
        <v>3814</v>
      </c>
      <c r="C265" s="540">
        <v>0</v>
      </c>
      <c r="D265" s="541"/>
      <c r="E265" s="540">
        <v>4</v>
      </c>
      <c r="F265" s="541">
        <v>28</v>
      </c>
      <c r="G265" s="327">
        <v>4</v>
      </c>
      <c r="H265" s="328">
        <v>28</v>
      </c>
      <c r="J265" s="329"/>
      <c r="K265" s="329"/>
    </row>
    <row r="266" spans="1:11">
      <c r="A266" s="330" t="s">
        <v>3815</v>
      </c>
      <c r="B266" s="331" t="s">
        <v>3816</v>
      </c>
      <c r="C266" s="540">
        <v>0</v>
      </c>
      <c r="D266" s="541"/>
      <c r="E266" s="540">
        <v>1</v>
      </c>
      <c r="F266" s="541">
        <v>15.6</v>
      </c>
      <c r="G266" s="327">
        <v>1</v>
      </c>
      <c r="H266" s="328">
        <v>15.6</v>
      </c>
      <c r="J266" s="329"/>
      <c r="K266" s="329"/>
    </row>
    <row r="267" spans="1:11">
      <c r="A267" s="347" t="s">
        <v>3817</v>
      </c>
      <c r="B267" s="348" t="s">
        <v>3818</v>
      </c>
      <c r="C267" s="540">
        <v>0</v>
      </c>
      <c r="D267" s="541"/>
      <c r="E267" s="540">
        <v>3</v>
      </c>
      <c r="F267" s="541">
        <v>4.8</v>
      </c>
      <c r="G267" s="327">
        <v>3</v>
      </c>
      <c r="H267" s="328">
        <v>4.8</v>
      </c>
      <c r="J267" s="329"/>
      <c r="K267" s="329"/>
    </row>
    <row r="268" spans="1:11">
      <c r="A268" s="330" t="s">
        <v>3819</v>
      </c>
      <c r="B268" s="331" t="s">
        <v>3820</v>
      </c>
      <c r="C268" s="540">
        <v>0</v>
      </c>
      <c r="D268" s="541"/>
      <c r="E268" s="540">
        <v>0</v>
      </c>
      <c r="F268" s="541">
        <v>1.2</v>
      </c>
      <c r="G268" s="327">
        <v>0</v>
      </c>
      <c r="H268" s="328">
        <v>1.2</v>
      </c>
      <c r="J268" s="329"/>
      <c r="K268" s="329"/>
    </row>
    <row r="269" spans="1:11">
      <c r="A269" s="330" t="s">
        <v>3821</v>
      </c>
      <c r="B269" s="331" t="s">
        <v>3822</v>
      </c>
      <c r="C269" s="540">
        <v>0</v>
      </c>
      <c r="D269" s="541"/>
      <c r="E269" s="540">
        <v>2</v>
      </c>
      <c r="F269" s="541">
        <v>3.5999999999999996</v>
      </c>
      <c r="G269" s="327">
        <v>2</v>
      </c>
      <c r="H269" s="328">
        <v>3.5999999999999996</v>
      </c>
      <c r="J269" s="329"/>
      <c r="K269" s="329"/>
    </row>
    <row r="270" spans="1:11">
      <c r="A270" s="330" t="s">
        <v>3823</v>
      </c>
      <c r="B270" s="331" t="s">
        <v>3824</v>
      </c>
      <c r="C270" s="540">
        <v>0</v>
      </c>
      <c r="D270" s="541"/>
      <c r="E270" s="540">
        <v>7</v>
      </c>
      <c r="F270" s="541">
        <v>30</v>
      </c>
      <c r="G270" s="327">
        <v>7</v>
      </c>
      <c r="H270" s="328">
        <v>30</v>
      </c>
      <c r="J270" s="329"/>
      <c r="K270" s="329"/>
    </row>
    <row r="271" spans="1:11">
      <c r="A271" s="330" t="s">
        <v>3825</v>
      </c>
      <c r="B271" s="331" t="s">
        <v>3826</v>
      </c>
      <c r="C271" s="540">
        <v>0</v>
      </c>
      <c r="D271" s="541"/>
      <c r="E271" s="540">
        <v>0</v>
      </c>
      <c r="F271" s="541">
        <v>3.5999999999999996</v>
      </c>
      <c r="G271" s="327">
        <v>0</v>
      </c>
      <c r="H271" s="328">
        <v>3.5999999999999996</v>
      </c>
      <c r="J271" s="329"/>
      <c r="K271" s="329"/>
    </row>
    <row r="272" spans="1:11" ht="25.5">
      <c r="A272" s="330" t="s">
        <v>3827</v>
      </c>
      <c r="B272" s="331" t="s">
        <v>3828</v>
      </c>
      <c r="C272" s="540">
        <v>0</v>
      </c>
      <c r="D272" s="541"/>
      <c r="E272" s="540">
        <v>0</v>
      </c>
      <c r="F272" s="541">
        <v>1.2</v>
      </c>
      <c r="G272" s="327">
        <v>0</v>
      </c>
      <c r="H272" s="328">
        <v>1.2</v>
      </c>
      <c r="J272" s="329"/>
      <c r="K272" s="329"/>
    </row>
    <row r="273" spans="1:11">
      <c r="A273" s="330" t="s">
        <v>3829</v>
      </c>
      <c r="B273" s="331" t="s">
        <v>3830</v>
      </c>
      <c r="C273" s="540">
        <v>0</v>
      </c>
      <c r="D273" s="541"/>
      <c r="E273" s="540">
        <v>0</v>
      </c>
      <c r="F273" s="335">
        <v>1</v>
      </c>
      <c r="G273" s="327">
        <v>0</v>
      </c>
      <c r="H273" s="328">
        <v>1</v>
      </c>
      <c r="J273" s="329"/>
      <c r="K273" s="329"/>
    </row>
    <row r="274" spans="1:11" ht="25.5">
      <c r="A274" s="330" t="s">
        <v>3831</v>
      </c>
      <c r="B274" s="331" t="s">
        <v>3832</v>
      </c>
      <c r="C274" s="540">
        <v>0</v>
      </c>
      <c r="D274" s="541"/>
      <c r="E274" s="540">
        <v>1</v>
      </c>
      <c r="F274" s="541">
        <v>3.5999999999999996</v>
      </c>
      <c r="G274" s="327">
        <v>1</v>
      </c>
      <c r="H274" s="328">
        <v>3.5999999999999996</v>
      </c>
      <c r="J274" s="329"/>
      <c r="K274" s="329"/>
    </row>
    <row r="275" spans="1:11">
      <c r="A275" s="330" t="s">
        <v>3833</v>
      </c>
      <c r="B275" s="331" t="s">
        <v>3834</v>
      </c>
      <c r="C275" s="540">
        <v>0</v>
      </c>
      <c r="D275" s="541"/>
      <c r="E275" s="540">
        <v>2</v>
      </c>
      <c r="F275" s="541">
        <v>7.1999999999999993</v>
      </c>
      <c r="G275" s="327">
        <v>2</v>
      </c>
      <c r="H275" s="328">
        <v>7.1999999999999993</v>
      </c>
      <c r="J275" s="329"/>
      <c r="K275" s="329"/>
    </row>
    <row r="276" spans="1:11">
      <c r="A276" s="330" t="s">
        <v>3835</v>
      </c>
      <c r="B276" s="331" t="s">
        <v>3836</v>
      </c>
      <c r="C276" s="540">
        <v>0</v>
      </c>
      <c r="D276" s="541"/>
      <c r="E276" s="540">
        <v>0</v>
      </c>
      <c r="F276" s="335">
        <v>1</v>
      </c>
      <c r="G276" s="327">
        <v>0</v>
      </c>
      <c r="H276" s="328">
        <v>1</v>
      </c>
      <c r="J276" s="329"/>
      <c r="K276" s="329"/>
    </row>
    <row r="277" spans="1:11">
      <c r="A277" s="330" t="s">
        <v>3837</v>
      </c>
      <c r="B277" s="331" t="s">
        <v>3838</v>
      </c>
      <c r="C277" s="540">
        <v>0</v>
      </c>
      <c r="D277" s="541"/>
      <c r="E277" s="540">
        <v>0</v>
      </c>
      <c r="F277" s="541">
        <v>1.2</v>
      </c>
      <c r="G277" s="327">
        <v>0</v>
      </c>
      <c r="H277" s="328">
        <v>1.2</v>
      </c>
      <c r="J277" s="329"/>
      <c r="K277" s="329"/>
    </row>
    <row r="278" spans="1:11">
      <c r="A278" s="330" t="s">
        <v>3839</v>
      </c>
      <c r="B278" s="331" t="s">
        <v>3840</v>
      </c>
      <c r="C278" s="540">
        <v>0</v>
      </c>
      <c r="D278" s="541"/>
      <c r="E278" s="540">
        <v>0</v>
      </c>
      <c r="F278" s="335">
        <v>1</v>
      </c>
      <c r="G278" s="327">
        <v>0</v>
      </c>
      <c r="H278" s="328">
        <v>1</v>
      </c>
      <c r="J278" s="329"/>
      <c r="K278" s="329"/>
    </row>
    <row r="279" spans="1:11">
      <c r="A279" s="330" t="s">
        <v>3841</v>
      </c>
      <c r="B279" s="331" t="s">
        <v>3842</v>
      </c>
      <c r="C279" s="540">
        <v>0</v>
      </c>
      <c r="D279" s="541"/>
      <c r="E279" s="540">
        <v>0</v>
      </c>
      <c r="F279" s="541">
        <v>4.8</v>
      </c>
      <c r="G279" s="327">
        <v>0</v>
      </c>
      <c r="H279" s="328">
        <v>4.8</v>
      </c>
      <c r="J279" s="329"/>
      <c r="K279" s="329"/>
    </row>
    <row r="280" spans="1:11" ht="25.5">
      <c r="A280" s="330" t="s">
        <v>3843</v>
      </c>
      <c r="B280" s="331" t="s">
        <v>3844</v>
      </c>
      <c r="C280" s="540">
        <v>0</v>
      </c>
      <c r="D280" s="541"/>
      <c r="E280" s="540">
        <v>0</v>
      </c>
      <c r="F280" s="541">
        <v>1.2</v>
      </c>
      <c r="G280" s="327">
        <v>0</v>
      </c>
      <c r="H280" s="328">
        <v>1.2</v>
      </c>
      <c r="J280" s="329"/>
      <c r="K280" s="329"/>
    </row>
    <row r="281" spans="1:11" ht="25.5">
      <c r="A281" s="330" t="s">
        <v>3845</v>
      </c>
      <c r="B281" s="331" t="s">
        <v>3846</v>
      </c>
      <c r="C281" s="540">
        <v>0</v>
      </c>
      <c r="D281" s="541"/>
      <c r="E281" s="540">
        <v>0</v>
      </c>
      <c r="F281" s="541">
        <v>3.5999999999999996</v>
      </c>
      <c r="G281" s="327">
        <v>0</v>
      </c>
      <c r="H281" s="328">
        <v>3.5999999999999996</v>
      </c>
      <c r="J281" s="329"/>
      <c r="K281" s="329"/>
    </row>
    <row r="282" spans="1:11" ht="25.5">
      <c r="A282" s="330" t="s">
        <v>3847</v>
      </c>
      <c r="B282" s="331" t="s">
        <v>3848</v>
      </c>
      <c r="C282" s="540">
        <v>0</v>
      </c>
      <c r="D282" s="541"/>
      <c r="E282" s="540">
        <v>0</v>
      </c>
      <c r="F282" s="335">
        <v>1</v>
      </c>
      <c r="G282" s="327">
        <v>0</v>
      </c>
      <c r="H282" s="328">
        <v>1</v>
      </c>
      <c r="J282" s="329"/>
      <c r="K282" s="329"/>
    </row>
    <row r="283" spans="1:11">
      <c r="A283" s="330" t="s">
        <v>3849</v>
      </c>
      <c r="B283" s="331" t="s">
        <v>3850</v>
      </c>
      <c r="C283" s="540">
        <v>0</v>
      </c>
      <c r="D283" s="541"/>
      <c r="E283" s="540">
        <v>0</v>
      </c>
      <c r="F283" s="335">
        <v>1</v>
      </c>
      <c r="G283" s="327">
        <v>0</v>
      </c>
      <c r="H283" s="328">
        <v>1</v>
      </c>
      <c r="J283" s="329"/>
      <c r="K283" s="329"/>
    </row>
    <row r="284" spans="1:11">
      <c r="A284" s="330" t="s">
        <v>3851</v>
      </c>
      <c r="B284" s="331" t="s">
        <v>3852</v>
      </c>
      <c r="C284" s="540">
        <v>0</v>
      </c>
      <c r="D284" s="541"/>
      <c r="E284" s="540">
        <v>0</v>
      </c>
      <c r="F284" s="335">
        <v>1</v>
      </c>
      <c r="G284" s="327">
        <v>0</v>
      </c>
      <c r="H284" s="328">
        <v>1</v>
      </c>
      <c r="J284" s="329"/>
      <c r="K284" s="329"/>
    </row>
    <row r="285" spans="1:11">
      <c r="A285" s="372" t="s">
        <v>3853</v>
      </c>
      <c r="B285" s="373" t="s">
        <v>3854</v>
      </c>
      <c r="C285" s="540">
        <v>0</v>
      </c>
      <c r="D285" s="541"/>
      <c r="E285" s="540">
        <v>0</v>
      </c>
      <c r="F285" s="541">
        <v>1.2</v>
      </c>
      <c r="G285" s="327">
        <v>0</v>
      </c>
      <c r="H285" s="328">
        <v>1.2</v>
      </c>
      <c r="J285" s="329"/>
      <c r="K285" s="329"/>
    </row>
    <row r="286" spans="1:11">
      <c r="A286" s="330" t="s">
        <v>3855</v>
      </c>
      <c r="B286" s="331" t="s">
        <v>3856</v>
      </c>
      <c r="C286" s="540">
        <v>0</v>
      </c>
      <c r="D286" s="541"/>
      <c r="E286" s="540">
        <v>16</v>
      </c>
      <c r="F286" s="541">
        <v>83</v>
      </c>
      <c r="G286" s="327">
        <v>16</v>
      </c>
      <c r="H286" s="328">
        <v>83</v>
      </c>
      <c r="J286" s="329"/>
      <c r="K286" s="329"/>
    </row>
    <row r="287" spans="1:11">
      <c r="A287" s="330" t="s">
        <v>3857</v>
      </c>
      <c r="B287" s="331" t="s">
        <v>3858</v>
      </c>
      <c r="C287" s="334">
        <v>0</v>
      </c>
      <c r="D287" s="335"/>
      <c r="E287" s="334">
        <v>1</v>
      </c>
      <c r="F287" s="335">
        <v>2.4</v>
      </c>
      <c r="G287" s="327">
        <v>1</v>
      </c>
      <c r="H287" s="328">
        <v>2.4</v>
      </c>
      <c r="J287" s="329"/>
      <c r="K287" s="329"/>
    </row>
    <row r="288" spans="1:11">
      <c r="A288" s="330" t="s">
        <v>3859</v>
      </c>
      <c r="B288" s="331" t="s">
        <v>3860</v>
      </c>
      <c r="C288" s="334">
        <v>0</v>
      </c>
      <c r="D288" s="335"/>
      <c r="E288" s="334">
        <v>3</v>
      </c>
      <c r="F288" s="335">
        <v>10.8</v>
      </c>
      <c r="G288" s="327">
        <v>3</v>
      </c>
      <c r="H288" s="328">
        <v>10.8</v>
      </c>
      <c r="J288" s="329"/>
      <c r="K288" s="329"/>
    </row>
    <row r="289" spans="1:11">
      <c r="A289" s="330" t="s">
        <v>3861</v>
      </c>
      <c r="B289" s="331" t="s">
        <v>3862</v>
      </c>
      <c r="C289" s="334">
        <v>0</v>
      </c>
      <c r="D289" s="335"/>
      <c r="E289" s="334">
        <v>4</v>
      </c>
      <c r="F289" s="335">
        <v>20</v>
      </c>
      <c r="G289" s="327">
        <v>4</v>
      </c>
      <c r="H289" s="328">
        <v>20</v>
      </c>
      <c r="J289" s="329"/>
      <c r="K289" s="329"/>
    </row>
    <row r="290" spans="1:11" ht="25.5">
      <c r="A290" s="330" t="s">
        <v>3863</v>
      </c>
      <c r="B290" s="331" t="s">
        <v>3864</v>
      </c>
      <c r="C290" s="334">
        <v>0</v>
      </c>
      <c r="D290" s="335"/>
      <c r="E290" s="334">
        <v>0</v>
      </c>
      <c r="F290" s="335">
        <v>1</v>
      </c>
      <c r="G290" s="327">
        <v>0</v>
      </c>
      <c r="H290" s="328">
        <v>1</v>
      </c>
      <c r="J290" s="329"/>
      <c r="K290" s="329"/>
    </row>
    <row r="291" spans="1:11">
      <c r="A291" s="330" t="s">
        <v>3865</v>
      </c>
      <c r="B291" s="331" t="s">
        <v>3866</v>
      </c>
      <c r="C291" s="334">
        <v>0</v>
      </c>
      <c r="D291" s="335"/>
      <c r="E291" s="334">
        <v>0</v>
      </c>
      <c r="F291" s="335">
        <v>1</v>
      </c>
      <c r="G291" s="327">
        <v>0</v>
      </c>
      <c r="H291" s="328">
        <v>1</v>
      </c>
      <c r="J291" s="329"/>
      <c r="K291" s="329"/>
    </row>
    <row r="292" spans="1:11">
      <c r="A292" s="330" t="s">
        <v>3867</v>
      </c>
      <c r="B292" s="331" t="s">
        <v>3868</v>
      </c>
      <c r="C292" s="334">
        <v>0</v>
      </c>
      <c r="D292" s="335"/>
      <c r="E292" s="334">
        <v>3</v>
      </c>
      <c r="F292" s="335">
        <v>8.4</v>
      </c>
      <c r="G292" s="327">
        <v>3</v>
      </c>
      <c r="H292" s="328">
        <v>8.4</v>
      </c>
      <c r="J292" s="329"/>
      <c r="K292" s="329"/>
    </row>
    <row r="293" spans="1:11" ht="25.5">
      <c r="A293" s="330" t="s">
        <v>3869</v>
      </c>
      <c r="B293" s="331" t="s">
        <v>3870</v>
      </c>
      <c r="C293" s="334">
        <v>0</v>
      </c>
      <c r="D293" s="335"/>
      <c r="E293" s="334">
        <v>0</v>
      </c>
      <c r="F293" s="335">
        <v>1</v>
      </c>
      <c r="G293" s="327">
        <v>0</v>
      </c>
      <c r="H293" s="328">
        <v>1</v>
      </c>
      <c r="J293" s="329"/>
      <c r="K293" s="329"/>
    </row>
    <row r="294" spans="1:11" ht="25.5">
      <c r="A294" s="363" t="s">
        <v>3871</v>
      </c>
      <c r="B294" s="364" t="s">
        <v>3872</v>
      </c>
      <c r="C294" s="334">
        <v>0</v>
      </c>
      <c r="D294" s="335"/>
      <c r="E294" s="334">
        <v>1</v>
      </c>
      <c r="F294" s="335">
        <v>1.2</v>
      </c>
      <c r="G294" s="327">
        <v>1</v>
      </c>
      <c r="H294" s="328">
        <v>1.2</v>
      </c>
      <c r="J294" s="329"/>
      <c r="K294" s="329"/>
    </row>
    <row r="295" spans="1:11">
      <c r="A295" s="330" t="s">
        <v>3873</v>
      </c>
      <c r="B295" s="331" t="s">
        <v>3874</v>
      </c>
      <c r="C295" s="334">
        <v>0</v>
      </c>
      <c r="D295" s="335"/>
      <c r="E295" s="334">
        <v>0</v>
      </c>
      <c r="F295" s="335">
        <v>1.2</v>
      </c>
      <c r="G295" s="327">
        <v>0</v>
      </c>
      <c r="H295" s="328">
        <v>1.2</v>
      </c>
      <c r="J295" s="329"/>
      <c r="K295" s="329"/>
    </row>
    <row r="296" spans="1:11">
      <c r="A296" s="330" t="s">
        <v>3875</v>
      </c>
      <c r="B296" s="331" t="s">
        <v>3876</v>
      </c>
      <c r="C296" s="334">
        <v>0</v>
      </c>
      <c r="D296" s="335"/>
      <c r="E296" s="334">
        <v>1</v>
      </c>
      <c r="F296" s="335">
        <v>1.2</v>
      </c>
      <c r="G296" s="327">
        <v>1</v>
      </c>
      <c r="H296" s="328">
        <v>1.2</v>
      </c>
      <c r="J296" s="329"/>
      <c r="K296" s="329"/>
    </row>
    <row r="297" spans="1:11">
      <c r="A297" s="330" t="s">
        <v>3877</v>
      </c>
      <c r="B297" s="331" t="s">
        <v>3878</v>
      </c>
      <c r="C297" s="334">
        <v>0</v>
      </c>
      <c r="D297" s="335"/>
      <c r="E297" s="334">
        <v>0</v>
      </c>
      <c r="F297" s="335">
        <v>1</v>
      </c>
      <c r="G297" s="327">
        <v>0</v>
      </c>
      <c r="H297" s="328">
        <v>1</v>
      </c>
      <c r="J297" s="329"/>
      <c r="K297" s="329"/>
    </row>
    <row r="298" spans="1:11">
      <c r="A298" s="330" t="s">
        <v>3879</v>
      </c>
      <c r="B298" s="331" t="s">
        <v>3880</v>
      </c>
      <c r="C298" s="334">
        <v>0</v>
      </c>
      <c r="D298" s="335"/>
      <c r="E298" s="334">
        <v>1</v>
      </c>
      <c r="F298" s="335">
        <v>1</v>
      </c>
      <c r="G298" s="327">
        <v>1</v>
      </c>
      <c r="H298" s="328">
        <v>1</v>
      </c>
      <c r="J298" s="329"/>
      <c r="K298" s="329"/>
    </row>
    <row r="299" spans="1:11">
      <c r="A299" s="330" t="s">
        <v>3881</v>
      </c>
      <c r="B299" s="331" t="s">
        <v>3882</v>
      </c>
      <c r="C299" s="334">
        <v>0</v>
      </c>
      <c r="D299" s="335"/>
      <c r="E299" s="334">
        <v>0</v>
      </c>
      <c r="F299" s="335">
        <v>1.2</v>
      </c>
      <c r="G299" s="327">
        <v>0</v>
      </c>
      <c r="H299" s="328">
        <v>1.2</v>
      </c>
      <c r="J299" s="329"/>
      <c r="K299" s="329"/>
    </row>
    <row r="300" spans="1:11">
      <c r="A300" s="330" t="s">
        <v>3883</v>
      </c>
      <c r="B300" s="331" t="s">
        <v>3884</v>
      </c>
      <c r="C300" s="334">
        <v>0</v>
      </c>
      <c r="D300" s="335"/>
      <c r="E300" s="334">
        <v>3</v>
      </c>
      <c r="F300" s="335">
        <v>1.2</v>
      </c>
      <c r="G300" s="327">
        <v>3</v>
      </c>
      <c r="H300" s="328">
        <v>1.2</v>
      </c>
      <c r="J300" s="329"/>
      <c r="K300" s="329"/>
    </row>
    <row r="301" spans="1:11">
      <c r="A301" s="330" t="s">
        <v>3885</v>
      </c>
      <c r="B301" s="331" t="s">
        <v>3886</v>
      </c>
      <c r="C301" s="334">
        <v>0</v>
      </c>
      <c r="D301" s="335"/>
      <c r="E301" s="334">
        <v>3</v>
      </c>
      <c r="F301" s="335">
        <v>1.2</v>
      </c>
      <c r="G301" s="327">
        <v>3</v>
      </c>
      <c r="H301" s="328">
        <v>1.2</v>
      </c>
      <c r="J301" s="329"/>
      <c r="K301" s="329"/>
    </row>
    <row r="302" spans="1:11">
      <c r="A302" s="330" t="s">
        <v>3887</v>
      </c>
      <c r="B302" s="331" t="s">
        <v>3888</v>
      </c>
      <c r="C302" s="334">
        <v>0</v>
      </c>
      <c r="D302" s="335"/>
      <c r="E302" s="334">
        <v>0</v>
      </c>
      <c r="F302" s="335">
        <v>1.2</v>
      </c>
      <c r="G302" s="327">
        <v>0</v>
      </c>
      <c r="H302" s="328">
        <v>1.2</v>
      </c>
      <c r="J302" s="329"/>
      <c r="K302" s="329"/>
    </row>
    <row r="303" spans="1:11">
      <c r="A303" s="330" t="s">
        <v>3889</v>
      </c>
      <c r="B303" s="331" t="s">
        <v>3890</v>
      </c>
      <c r="C303" s="334">
        <v>0</v>
      </c>
      <c r="D303" s="335"/>
      <c r="E303" s="334">
        <v>0</v>
      </c>
      <c r="F303" s="335">
        <v>1.2</v>
      </c>
      <c r="G303" s="327">
        <v>0</v>
      </c>
      <c r="H303" s="328">
        <v>1.2</v>
      </c>
      <c r="J303" s="329"/>
      <c r="K303" s="329"/>
    </row>
    <row r="304" spans="1:11" ht="25.5">
      <c r="A304" s="330" t="s">
        <v>3891</v>
      </c>
      <c r="B304" s="331" t="s">
        <v>3892</v>
      </c>
      <c r="C304" s="334">
        <v>0</v>
      </c>
      <c r="D304" s="335"/>
      <c r="E304" s="334">
        <v>0</v>
      </c>
      <c r="F304" s="335">
        <v>1.2</v>
      </c>
      <c r="G304" s="327">
        <v>0</v>
      </c>
      <c r="H304" s="328">
        <v>1.2</v>
      </c>
      <c r="J304" s="329"/>
      <c r="K304" s="329"/>
    </row>
    <row r="305" spans="1:11" ht="25.5">
      <c r="A305" s="330" t="s">
        <v>3893</v>
      </c>
      <c r="B305" s="331" t="s">
        <v>3894</v>
      </c>
      <c r="C305" s="334">
        <v>0</v>
      </c>
      <c r="D305" s="335"/>
      <c r="E305" s="334">
        <v>0</v>
      </c>
      <c r="F305" s="335">
        <v>1</v>
      </c>
      <c r="G305" s="327">
        <v>0</v>
      </c>
      <c r="H305" s="328">
        <v>1</v>
      </c>
      <c r="J305" s="329"/>
      <c r="K305" s="329"/>
    </row>
    <row r="306" spans="1:11">
      <c r="A306" s="330" t="s">
        <v>3895</v>
      </c>
      <c r="B306" s="331" t="s">
        <v>3896</v>
      </c>
      <c r="C306" s="334">
        <v>0</v>
      </c>
      <c r="D306" s="335"/>
      <c r="E306" s="334">
        <v>0</v>
      </c>
      <c r="F306" s="335">
        <v>1</v>
      </c>
      <c r="G306" s="327">
        <v>0</v>
      </c>
      <c r="H306" s="328">
        <v>1</v>
      </c>
      <c r="J306" s="329"/>
      <c r="K306" s="329"/>
    </row>
    <row r="307" spans="1:11">
      <c r="A307" s="374" t="s">
        <v>3897</v>
      </c>
      <c r="B307" s="331" t="s">
        <v>3898</v>
      </c>
      <c r="C307" s="334">
        <v>0</v>
      </c>
      <c r="D307" s="335"/>
      <c r="E307" s="334">
        <v>0</v>
      </c>
      <c r="F307" s="335">
        <v>1</v>
      </c>
      <c r="G307" s="327">
        <v>0</v>
      </c>
      <c r="H307" s="328">
        <v>1</v>
      </c>
      <c r="J307" s="329"/>
      <c r="K307" s="329"/>
    </row>
    <row r="308" spans="1:11">
      <c r="A308" s="330" t="s">
        <v>3899</v>
      </c>
      <c r="B308" s="331" t="s">
        <v>3900</v>
      </c>
      <c r="C308" s="334">
        <v>0</v>
      </c>
      <c r="D308" s="335"/>
      <c r="E308" s="334">
        <v>0</v>
      </c>
      <c r="F308" s="335">
        <v>1.2</v>
      </c>
      <c r="G308" s="327">
        <v>0</v>
      </c>
      <c r="H308" s="328">
        <v>1.2</v>
      </c>
      <c r="J308" s="329"/>
      <c r="K308" s="329"/>
    </row>
    <row r="309" spans="1:11">
      <c r="A309" s="330" t="s">
        <v>3901</v>
      </c>
      <c r="B309" s="331" t="s">
        <v>3902</v>
      </c>
      <c r="C309" s="334">
        <v>0</v>
      </c>
      <c r="D309" s="335"/>
      <c r="E309" s="334">
        <v>0</v>
      </c>
      <c r="F309" s="335">
        <v>1</v>
      </c>
      <c r="G309" s="327">
        <v>0</v>
      </c>
      <c r="H309" s="328">
        <v>1</v>
      </c>
      <c r="J309" s="329"/>
      <c r="K309" s="329"/>
    </row>
    <row r="310" spans="1:11">
      <c r="A310" s="330" t="s">
        <v>3903</v>
      </c>
      <c r="B310" s="331" t="s">
        <v>3904</v>
      </c>
      <c r="C310" s="334">
        <v>0</v>
      </c>
      <c r="D310" s="335"/>
      <c r="E310" s="334">
        <v>0</v>
      </c>
      <c r="F310" s="335">
        <v>1</v>
      </c>
      <c r="G310" s="327">
        <v>0</v>
      </c>
      <c r="H310" s="328">
        <v>1</v>
      </c>
      <c r="J310" s="329"/>
      <c r="K310" s="329"/>
    </row>
    <row r="311" spans="1:11">
      <c r="A311" s="330" t="s">
        <v>3905</v>
      </c>
      <c r="B311" s="331" t="s">
        <v>3906</v>
      </c>
      <c r="C311" s="334">
        <v>0</v>
      </c>
      <c r="D311" s="335"/>
      <c r="E311" s="334">
        <v>0</v>
      </c>
      <c r="F311" s="335">
        <v>1</v>
      </c>
      <c r="G311" s="327">
        <v>0</v>
      </c>
      <c r="H311" s="328">
        <v>1</v>
      </c>
      <c r="J311" s="329"/>
      <c r="K311" s="329"/>
    </row>
    <row r="312" spans="1:11">
      <c r="A312" s="330" t="s">
        <v>3907</v>
      </c>
      <c r="B312" s="331" t="s">
        <v>3908</v>
      </c>
      <c r="C312" s="334">
        <v>0</v>
      </c>
      <c r="D312" s="335"/>
      <c r="E312" s="334">
        <v>0</v>
      </c>
      <c r="F312" s="335">
        <v>1</v>
      </c>
      <c r="G312" s="327">
        <v>0</v>
      </c>
      <c r="H312" s="328">
        <v>1</v>
      </c>
      <c r="J312" s="329"/>
      <c r="K312" s="329"/>
    </row>
    <row r="313" spans="1:11">
      <c r="A313" s="330" t="s">
        <v>3909</v>
      </c>
      <c r="B313" s="331" t="s">
        <v>3910</v>
      </c>
      <c r="C313" s="334">
        <v>0</v>
      </c>
      <c r="D313" s="335"/>
      <c r="E313" s="334">
        <v>0</v>
      </c>
      <c r="F313" s="335">
        <v>1</v>
      </c>
      <c r="G313" s="327">
        <v>0</v>
      </c>
      <c r="H313" s="328">
        <v>1</v>
      </c>
      <c r="J313" s="329"/>
      <c r="K313" s="329"/>
    </row>
    <row r="314" spans="1:11">
      <c r="A314" s="330" t="s">
        <v>3911</v>
      </c>
      <c r="B314" s="331" t="s">
        <v>3912</v>
      </c>
      <c r="C314" s="334">
        <v>0</v>
      </c>
      <c r="D314" s="335"/>
      <c r="E314" s="334">
        <v>0</v>
      </c>
      <c r="F314" s="335">
        <v>1</v>
      </c>
      <c r="G314" s="327">
        <v>0</v>
      </c>
      <c r="H314" s="328">
        <v>1</v>
      </c>
      <c r="J314" s="329"/>
      <c r="K314" s="329"/>
    </row>
    <row r="315" spans="1:11">
      <c r="A315" s="355" t="s">
        <v>3913</v>
      </c>
      <c r="B315" s="375" t="s">
        <v>3914</v>
      </c>
      <c r="C315" s="334">
        <v>0</v>
      </c>
      <c r="D315" s="335"/>
      <c r="E315" s="334">
        <v>0</v>
      </c>
      <c r="F315" s="335">
        <v>1.2</v>
      </c>
      <c r="G315" s="327">
        <v>0</v>
      </c>
      <c r="H315" s="328">
        <v>1.2</v>
      </c>
      <c r="J315" s="329"/>
      <c r="K315" s="329"/>
    </row>
    <row r="316" spans="1:11">
      <c r="A316" s="355" t="s">
        <v>3915</v>
      </c>
      <c r="B316" s="375" t="s">
        <v>3916</v>
      </c>
      <c r="C316" s="334">
        <v>0</v>
      </c>
      <c r="D316" s="335"/>
      <c r="E316" s="334">
        <v>0</v>
      </c>
      <c r="F316" s="335">
        <v>2.4</v>
      </c>
      <c r="G316" s="327">
        <v>0</v>
      </c>
      <c r="H316" s="328">
        <v>2.4</v>
      </c>
      <c r="J316" s="329"/>
      <c r="K316" s="329"/>
    </row>
    <row r="317" spans="1:11" ht="25.5">
      <c r="A317" s="330" t="s">
        <v>3917</v>
      </c>
      <c r="B317" s="331" t="s">
        <v>3918</v>
      </c>
      <c r="C317" s="334">
        <v>0</v>
      </c>
      <c r="D317" s="335"/>
      <c r="E317" s="334">
        <v>0</v>
      </c>
      <c r="F317" s="335">
        <v>1</v>
      </c>
      <c r="G317" s="327">
        <v>0</v>
      </c>
      <c r="H317" s="328">
        <v>1</v>
      </c>
      <c r="J317" s="329"/>
      <c r="K317" s="329"/>
    </row>
    <row r="318" spans="1:11">
      <c r="A318" s="347" t="s">
        <v>3919</v>
      </c>
      <c r="B318" s="348" t="s">
        <v>3920</v>
      </c>
      <c r="C318" s="334">
        <v>0</v>
      </c>
      <c r="D318" s="335"/>
      <c r="E318" s="334">
        <v>0</v>
      </c>
      <c r="F318" s="335">
        <v>1.2</v>
      </c>
      <c r="G318" s="327">
        <v>0</v>
      </c>
      <c r="H318" s="328">
        <v>1.2</v>
      </c>
      <c r="J318" s="329"/>
      <c r="K318" s="329"/>
    </row>
    <row r="319" spans="1:11">
      <c r="A319" s="354" t="s">
        <v>3921</v>
      </c>
      <c r="B319" s="547" t="s">
        <v>3922</v>
      </c>
      <c r="C319" s="334">
        <v>0</v>
      </c>
      <c r="D319" s="335"/>
      <c r="E319" s="334">
        <v>0</v>
      </c>
      <c r="F319" s="335">
        <v>1</v>
      </c>
      <c r="G319" s="327">
        <v>0</v>
      </c>
      <c r="H319" s="328">
        <v>1</v>
      </c>
      <c r="J319" s="329"/>
      <c r="K319" s="329"/>
    </row>
    <row r="320" spans="1:11" ht="12.75" customHeight="1">
      <c r="A320" s="354" t="s">
        <v>3923</v>
      </c>
      <c r="B320" s="547" t="s">
        <v>3924</v>
      </c>
      <c r="C320" s="334">
        <v>0</v>
      </c>
      <c r="D320" s="335"/>
      <c r="E320" s="334">
        <v>3</v>
      </c>
      <c r="F320" s="335">
        <v>1</v>
      </c>
      <c r="G320" s="327">
        <v>3</v>
      </c>
      <c r="H320" s="328">
        <v>1</v>
      </c>
      <c r="J320" s="329"/>
      <c r="K320" s="329"/>
    </row>
    <row r="321" spans="1:11">
      <c r="A321" s="354" t="s">
        <v>3925</v>
      </c>
      <c r="B321" s="547" t="s">
        <v>3926</v>
      </c>
      <c r="C321" s="334">
        <v>0</v>
      </c>
      <c r="D321" s="335"/>
      <c r="E321" s="334">
        <v>0</v>
      </c>
      <c r="F321" s="335">
        <v>1.2</v>
      </c>
      <c r="G321" s="327">
        <v>0</v>
      </c>
      <c r="H321" s="328">
        <v>1.2</v>
      </c>
      <c r="J321" s="329"/>
      <c r="K321" s="329"/>
    </row>
    <row r="322" spans="1:11">
      <c r="A322" s="354" t="s">
        <v>3927</v>
      </c>
      <c r="B322" s="547" t="s">
        <v>3928</v>
      </c>
      <c r="C322" s="334">
        <v>0</v>
      </c>
      <c r="D322" s="335"/>
      <c r="E322" s="334">
        <v>0</v>
      </c>
      <c r="F322" s="335">
        <v>1.2</v>
      </c>
      <c r="G322" s="327">
        <v>0</v>
      </c>
      <c r="H322" s="328">
        <v>1.2</v>
      </c>
      <c r="J322" s="329"/>
      <c r="K322" s="329"/>
    </row>
    <row r="323" spans="1:11">
      <c r="A323" s="354" t="s">
        <v>3929</v>
      </c>
      <c r="B323" s="547" t="s">
        <v>3930</v>
      </c>
      <c r="C323" s="334">
        <v>0</v>
      </c>
      <c r="D323" s="335"/>
      <c r="E323" s="334">
        <v>0</v>
      </c>
      <c r="F323" s="335">
        <v>2.4</v>
      </c>
      <c r="G323" s="327">
        <v>0</v>
      </c>
      <c r="H323" s="328">
        <v>2.4</v>
      </c>
      <c r="J323" s="329"/>
      <c r="K323" s="329"/>
    </row>
    <row r="324" spans="1:11">
      <c r="A324" s="354" t="s">
        <v>3931</v>
      </c>
      <c r="B324" s="547" t="s">
        <v>3932</v>
      </c>
      <c r="C324" s="334">
        <v>0</v>
      </c>
      <c r="D324" s="335"/>
      <c r="E324" s="334">
        <v>1</v>
      </c>
      <c r="F324" s="335">
        <v>1.2</v>
      </c>
      <c r="G324" s="327">
        <v>1</v>
      </c>
      <c r="H324" s="328">
        <v>1.2</v>
      </c>
      <c r="J324" s="329"/>
      <c r="K324" s="329"/>
    </row>
    <row r="325" spans="1:11">
      <c r="A325" s="354" t="s">
        <v>3933</v>
      </c>
      <c r="B325" s="547" t="s">
        <v>3934</v>
      </c>
      <c r="C325" s="334">
        <v>0</v>
      </c>
      <c r="D325" s="335"/>
      <c r="E325" s="334">
        <v>0</v>
      </c>
      <c r="F325" s="335">
        <v>1</v>
      </c>
      <c r="G325" s="327">
        <v>0</v>
      </c>
      <c r="H325" s="328">
        <v>1</v>
      </c>
      <c r="J325" s="329"/>
      <c r="K325" s="329"/>
    </row>
    <row r="326" spans="1:11">
      <c r="A326" s="354" t="s">
        <v>3935</v>
      </c>
      <c r="B326" s="547" t="s">
        <v>3936</v>
      </c>
      <c r="C326" s="334">
        <v>0</v>
      </c>
      <c r="D326" s="335"/>
      <c r="E326" s="334">
        <v>1</v>
      </c>
      <c r="F326" s="335">
        <v>4.8</v>
      </c>
      <c r="G326" s="327">
        <v>1</v>
      </c>
      <c r="H326" s="328">
        <v>4.8</v>
      </c>
      <c r="J326" s="329"/>
      <c r="K326" s="329"/>
    </row>
    <row r="327" spans="1:11">
      <c r="A327" s="354" t="s">
        <v>3937</v>
      </c>
      <c r="B327" s="547" t="s">
        <v>3938</v>
      </c>
      <c r="C327" s="334">
        <v>0</v>
      </c>
      <c r="D327" s="335"/>
      <c r="E327" s="334">
        <v>1</v>
      </c>
      <c r="F327" s="335">
        <v>3.5999999999999996</v>
      </c>
      <c r="G327" s="327">
        <v>1</v>
      </c>
      <c r="H327" s="328">
        <v>3.5999999999999996</v>
      </c>
      <c r="J327" s="329"/>
      <c r="K327" s="329"/>
    </row>
    <row r="328" spans="1:11">
      <c r="A328" s="354" t="s">
        <v>3939</v>
      </c>
      <c r="B328" s="547" t="s">
        <v>3940</v>
      </c>
      <c r="C328" s="334">
        <v>0</v>
      </c>
      <c r="D328" s="335"/>
      <c r="E328" s="334">
        <v>0</v>
      </c>
      <c r="F328" s="335">
        <v>1</v>
      </c>
      <c r="G328" s="327">
        <v>0</v>
      </c>
      <c r="H328" s="328">
        <v>1</v>
      </c>
      <c r="J328" s="329"/>
      <c r="K328" s="329"/>
    </row>
    <row r="329" spans="1:11">
      <c r="A329" s="354" t="s">
        <v>3941</v>
      </c>
      <c r="B329" s="547" t="s">
        <v>3942</v>
      </c>
      <c r="C329" s="334">
        <v>0</v>
      </c>
      <c r="D329" s="335"/>
      <c r="E329" s="334">
        <v>0</v>
      </c>
      <c r="F329" s="335">
        <v>2.4</v>
      </c>
      <c r="G329" s="327">
        <v>0</v>
      </c>
      <c r="H329" s="328">
        <v>2.4</v>
      </c>
      <c r="J329" s="329"/>
      <c r="K329" s="329"/>
    </row>
    <row r="330" spans="1:11">
      <c r="A330" s="354" t="s">
        <v>3943</v>
      </c>
      <c r="B330" s="547" t="s">
        <v>3944</v>
      </c>
      <c r="C330" s="334">
        <v>0</v>
      </c>
      <c r="D330" s="335"/>
      <c r="E330" s="334">
        <v>0</v>
      </c>
      <c r="F330" s="335">
        <v>1.2</v>
      </c>
      <c r="G330" s="327">
        <v>0</v>
      </c>
      <c r="H330" s="328">
        <v>1.2</v>
      </c>
      <c r="J330" s="329"/>
      <c r="K330" s="329"/>
    </row>
    <row r="331" spans="1:11">
      <c r="A331" s="354" t="s">
        <v>3945</v>
      </c>
      <c r="B331" s="547" t="s">
        <v>3946</v>
      </c>
      <c r="C331" s="334">
        <v>0</v>
      </c>
      <c r="D331" s="335"/>
      <c r="E331" s="334">
        <v>1</v>
      </c>
      <c r="F331" s="335">
        <v>2.4</v>
      </c>
      <c r="G331" s="327">
        <v>1</v>
      </c>
      <c r="H331" s="328">
        <v>2.4</v>
      </c>
      <c r="J331" s="329"/>
      <c r="K331" s="329"/>
    </row>
    <row r="332" spans="1:11">
      <c r="A332" s="355" t="s">
        <v>3947</v>
      </c>
      <c r="B332" s="375" t="s">
        <v>3948</v>
      </c>
      <c r="C332" s="334">
        <v>0</v>
      </c>
      <c r="D332" s="335"/>
      <c r="E332" s="334">
        <v>0</v>
      </c>
      <c r="F332" s="335">
        <v>3.5999999999999996</v>
      </c>
      <c r="G332" s="327">
        <v>0</v>
      </c>
      <c r="H332" s="328">
        <v>3.5999999999999996</v>
      </c>
      <c r="J332" s="329"/>
      <c r="K332" s="329"/>
    </row>
    <row r="333" spans="1:11">
      <c r="A333" s="330" t="s">
        <v>3949</v>
      </c>
      <c r="B333" s="331" t="s">
        <v>3950</v>
      </c>
      <c r="C333" s="334">
        <v>0</v>
      </c>
      <c r="D333" s="335"/>
      <c r="E333" s="334">
        <v>0</v>
      </c>
      <c r="F333" s="335">
        <v>1.2</v>
      </c>
      <c r="G333" s="327">
        <v>0</v>
      </c>
      <c r="H333" s="328">
        <v>1.2</v>
      </c>
      <c r="J333" s="329"/>
      <c r="K333" s="329"/>
    </row>
    <row r="334" spans="1:11">
      <c r="A334" s="355" t="s">
        <v>3951</v>
      </c>
      <c r="B334" s="375" t="s">
        <v>3952</v>
      </c>
      <c r="C334" s="334">
        <v>0</v>
      </c>
      <c r="D334" s="335"/>
      <c r="E334" s="334">
        <v>0</v>
      </c>
      <c r="F334" s="335">
        <v>1.2</v>
      </c>
      <c r="G334" s="327">
        <v>0</v>
      </c>
      <c r="H334" s="328">
        <v>1.2</v>
      </c>
      <c r="J334" s="329"/>
      <c r="K334" s="329"/>
    </row>
    <row r="335" spans="1:11">
      <c r="A335" s="339" t="s">
        <v>3953</v>
      </c>
      <c r="B335" s="340" t="s">
        <v>3954</v>
      </c>
      <c r="C335" s="334">
        <v>0</v>
      </c>
      <c r="D335" s="335"/>
      <c r="E335" s="334">
        <v>0</v>
      </c>
      <c r="F335" s="335">
        <v>14</v>
      </c>
      <c r="G335" s="327">
        <v>0</v>
      </c>
      <c r="H335" s="328">
        <v>14</v>
      </c>
      <c r="J335" s="329"/>
      <c r="K335" s="329"/>
    </row>
    <row r="336" spans="1:11">
      <c r="A336" s="355" t="s">
        <v>3955</v>
      </c>
      <c r="B336" s="375" t="s">
        <v>3956</v>
      </c>
      <c r="C336" s="334">
        <v>0</v>
      </c>
      <c r="D336" s="335"/>
      <c r="E336" s="334">
        <v>5</v>
      </c>
      <c r="F336" s="335">
        <v>32</v>
      </c>
      <c r="G336" s="327">
        <v>5</v>
      </c>
      <c r="H336" s="328">
        <v>32</v>
      </c>
      <c r="J336" s="329"/>
      <c r="K336" s="329"/>
    </row>
    <row r="337" spans="1:11" ht="25.5">
      <c r="A337" s="355" t="s">
        <v>3957</v>
      </c>
      <c r="B337" s="375" t="s">
        <v>3958</v>
      </c>
      <c r="C337" s="334">
        <v>0</v>
      </c>
      <c r="D337" s="335"/>
      <c r="E337" s="334">
        <v>0</v>
      </c>
      <c r="F337" s="335">
        <v>6</v>
      </c>
      <c r="G337" s="327">
        <v>0</v>
      </c>
      <c r="H337" s="328">
        <v>6</v>
      </c>
      <c r="J337" s="329"/>
      <c r="K337" s="329"/>
    </row>
    <row r="338" spans="1:11">
      <c r="A338" s="347" t="s">
        <v>3959</v>
      </c>
      <c r="B338" s="375" t="s">
        <v>3960</v>
      </c>
      <c r="C338" s="334">
        <v>0</v>
      </c>
      <c r="D338" s="335"/>
      <c r="E338" s="334">
        <v>0</v>
      </c>
      <c r="F338" s="335">
        <v>1</v>
      </c>
      <c r="G338" s="327">
        <v>0</v>
      </c>
      <c r="H338" s="328">
        <v>1</v>
      </c>
      <c r="J338" s="329"/>
      <c r="K338" s="329"/>
    </row>
    <row r="339" spans="1:11">
      <c r="A339" s="355" t="s">
        <v>3961</v>
      </c>
      <c r="B339" s="375" t="s">
        <v>3962</v>
      </c>
      <c r="C339" s="334">
        <v>0</v>
      </c>
      <c r="D339" s="335"/>
      <c r="E339" s="334">
        <v>0</v>
      </c>
      <c r="F339" s="335">
        <v>1.2</v>
      </c>
      <c r="G339" s="327">
        <v>0</v>
      </c>
      <c r="H339" s="328">
        <v>1.2</v>
      </c>
      <c r="J339" s="329"/>
      <c r="K339" s="329"/>
    </row>
    <row r="340" spans="1:11" ht="25.5">
      <c r="A340" s="347" t="s">
        <v>3963</v>
      </c>
      <c r="B340" s="375" t="s">
        <v>3964</v>
      </c>
      <c r="C340" s="334">
        <v>0</v>
      </c>
      <c r="D340" s="335"/>
      <c r="E340" s="334">
        <v>0</v>
      </c>
      <c r="F340" s="335">
        <v>1</v>
      </c>
      <c r="G340" s="327">
        <v>0</v>
      </c>
      <c r="H340" s="328">
        <v>1</v>
      </c>
      <c r="J340" s="329"/>
      <c r="K340" s="329"/>
    </row>
    <row r="341" spans="1:11">
      <c r="A341" s="332" t="s">
        <v>3965</v>
      </c>
      <c r="B341" s="333" t="s">
        <v>3966</v>
      </c>
      <c r="C341" s="334">
        <v>0</v>
      </c>
      <c r="D341" s="335"/>
      <c r="E341" s="334">
        <v>0</v>
      </c>
      <c r="F341" s="335">
        <v>1</v>
      </c>
      <c r="G341" s="327">
        <v>0</v>
      </c>
      <c r="H341" s="328">
        <v>1</v>
      </c>
      <c r="J341" s="329"/>
      <c r="K341" s="329"/>
    </row>
    <row r="342" spans="1:11" ht="25.5">
      <c r="A342" s="347" t="s">
        <v>3967</v>
      </c>
      <c r="B342" s="375" t="s">
        <v>3968</v>
      </c>
      <c r="C342" s="334">
        <v>0</v>
      </c>
      <c r="D342" s="335"/>
      <c r="E342" s="334">
        <v>0</v>
      </c>
      <c r="F342" s="335">
        <v>1</v>
      </c>
      <c r="G342" s="327">
        <v>0</v>
      </c>
      <c r="H342" s="328">
        <v>1</v>
      </c>
      <c r="J342" s="329"/>
      <c r="K342" s="329"/>
    </row>
    <row r="343" spans="1:11" ht="38.25">
      <c r="A343" s="347" t="s">
        <v>3969</v>
      </c>
      <c r="B343" s="375" t="s">
        <v>3970</v>
      </c>
      <c r="C343" s="334">
        <v>0</v>
      </c>
      <c r="D343" s="335"/>
      <c r="E343" s="334">
        <v>1</v>
      </c>
      <c r="F343" s="335">
        <v>1</v>
      </c>
      <c r="G343" s="327">
        <v>1</v>
      </c>
      <c r="H343" s="328">
        <v>1</v>
      </c>
      <c r="J343" s="329"/>
      <c r="K343" s="329"/>
    </row>
    <row r="344" spans="1:11">
      <c r="A344" s="330" t="s">
        <v>3971</v>
      </c>
      <c r="B344" s="331" t="s">
        <v>3972</v>
      </c>
      <c r="C344" s="334">
        <v>0</v>
      </c>
      <c r="D344" s="335"/>
      <c r="E344" s="334">
        <v>0</v>
      </c>
      <c r="F344" s="335">
        <v>1</v>
      </c>
      <c r="G344" s="327">
        <v>0</v>
      </c>
      <c r="H344" s="328">
        <v>1</v>
      </c>
      <c r="J344" s="329"/>
      <c r="K344" s="329"/>
    </row>
    <row r="345" spans="1:11">
      <c r="A345" s="347" t="s">
        <v>3973</v>
      </c>
      <c r="B345" s="375" t="s">
        <v>3974</v>
      </c>
      <c r="C345" s="334">
        <v>0</v>
      </c>
      <c r="D345" s="335"/>
      <c r="E345" s="334">
        <v>0</v>
      </c>
      <c r="F345" s="335">
        <v>1.2</v>
      </c>
      <c r="G345" s="327">
        <v>0</v>
      </c>
      <c r="H345" s="328">
        <v>1.2</v>
      </c>
      <c r="J345" s="329"/>
      <c r="K345" s="329"/>
    </row>
    <row r="346" spans="1:11">
      <c r="A346" s="347" t="s">
        <v>3975</v>
      </c>
      <c r="B346" s="375" t="s">
        <v>3976</v>
      </c>
      <c r="C346" s="334">
        <v>0</v>
      </c>
      <c r="D346" s="335"/>
      <c r="E346" s="334">
        <v>0</v>
      </c>
      <c r="F346" s="335">
        <v>1</v>
      </c>
      <c r="G346" s="327">
        <v>0</v>
      </c>
      <c r="H346" s="328">
        <v>1</v>
      </c>
      <c r="J346" s="329"/>
      <c r="K346" s="329"/>
    </row>
    <row r="347" spans="1:11">
      <c r="A347" s="347" t="s">
        <v>3977</v>
      </c>
      <c r="B347" s="375" t="s">
        <v>3978</v>
      </c>
      <c r="C347" s="334">
        <v>0</v>
      </c>
      <c r="D347" s="335"/>
      <c r="E347" s="334">
        <v>0</v>
      </c>
      <c r="F347" s="335">
        <v>1</v>
      </c>
      <c r="G347" s="327">
        <v>0</v>
      </c>
      <c r="H347" s="328">
        <v>1</v>
      </c>
      <c r="J347" s="329"/>
      <c r="K347" s="329"/>
    </row>
    <row r="348" spans="1:11" ht="25.5">
      <c r="A348" s="347" t="s">
        <v>3979</v>
      </c>
      <c r="B348" s="375" t="s">
        <v>3980</v>
      </c>
      <c r="C348" s="334">
        <v>0</v>
      </c>
      <c r="D348" s="335"/>
      <c r="E348" s="334">
        <v>1</v>
      </c>
      <c r="F348" s="335">
        <v>2.4</v>
      </c>
      <c r="G348" s="327">
        <v>1</v>
      </c>
      <c r="H348" s="328">
        <v>2.4</v>
      </c>
      <c r="J348" s="329"/>
      <c r="K348" s="329"/>
    </row>
    <row r="349" spans="1:11" ht="25.5">
      <c r="A349" s="347" t="s">
        <v>3981</v>
      </c>
      <c r="B349" s="375" t="s">
        <v>3982</v>
      </c>
      <c r="C349" s="334">
        <v>0</v>
      </c>
      <c r="D349" s="335"/>
      <c r="E349" s="334">
        <v>0</v>
      </c>
      <c r="F349" s="335">
        <v>1</v>
      </c>
      <c r="G349" s="327">
        <v>0</v>
      </c>
      <c r="H349" s="328">
        <v>1</v>
      </c>
      <c r="J349" s="329"/>
      <c r="K349" s="329"/>
    </row>
    <row r="350" spans="1:11">
      <c r="A350" s="347" t="s">
        <v>3983</v>
      </c>
      <c r="B350" s="375" t="s">
        <v>3984</v>
      </c>
      <c r="C350" s="334">
        <v>0</v>
      </c>
      <c r="D350" s="335"/>
      <c r="E350" s="334">
        <v>0</v>
      </c>
      <c r="F350" s="335">
        <v>2.4</v>
      </c>
      <c r="G350" s="327">
        <v>0</v>
      </c>
      <c r="H350" s="328">
        <v>2.4</v>
      </c>
      <c r="J350" s="329"/>
      <c r="K350" s="329"/>
    </row>
    <row r="351" spans="1:11">
      <c r="A351" s="330" t="s">
        <v>3985</v>
      </c>
      <c r="B351" s="331" t="s">
        <v>3986</v>
      </c>
      <c r="C351" s="334">
        <v>0</v>
      </c>
      <c r="D351" s="335"/>
      <c r="E351" s="334">
        <v>0</v>
      </c>
      <c r="F351" s="335">
        <v>1.2</v>
      </c>
      <c r="G351" s="327">
        <v>0</v>
      </c>
      <c r="H351" s="328">
        <v>1.2</v>
      </c>
      <c r="J351" s="329"/>
      <c r="K351" s="329"/>
    </row>
    <row r="352" spans="1:11" ht="25.5">
      <c r="A352" s="347" t="s">
        <v>3987</v>
      </c>
      <c r="B352" s="375" t="s">
        <v>3988</v>
      </c>
      <c r="C352" s="334">
        <v>0</v>
      </c>
      <c r="D352" s="335"/>
      <c r="E352" s="334">
        <v>0</v>
      </c>
      <c r="F352" s="335">
        <v>1</v>
      </c>
      <c r="G352" s="327">
        <v>0</v>
      </c>
      <c r="H352" s="328">
        <v>1</v>
      </c>
      <c r="J352" s="329"/>
      <c r="K352" s="329"/>
    </row>
    <row r="353" spans="1:11">
      <c r="A353" s="347" t="s">
        <v>3989</v>
      </c>
      <c r="B353" s="375" t="s">
        <v>3990</v>
      </c>
      <c r="C353" s="334">
        <v>0</v>
      </c>
      <c r="D353" s="335"/>
      <c r="E353" s="334">
        <v>2</v>
      </c>
      <c r="F353" s="335">
        <v>4.8</v>
      </c>
      <c r="G353" s="327">
        <v>2</v>
      </c>
      <c r="H353" s="328">
        <v>4.8</v>
      </c>
      <c r="J353" s="329"/>
      <c r="K353" s="329"/>
    </row>
    <row r="354" spans="1:11">
      <c r="A354" s="330" t="s">
        <v>3991</v>
      </c>
      <c r="B354" s="331" t="s">
        <v>3992</v>
      </c>
      <c r="C354" s="334">
        <v>0</v>
      </c>
      <c r="D354" s="335"/>
      <c r="E354" s="334">
        <v>0</v>
      </c>
      <c r="F354" s="335">
        <v>1</v>
      </c>
      <c r="G354" s="327">
        <v>0</v>
      </c>
      <c r="H354" s="328">
        <v>1</v>
      </c>
      <c r="J354" s="329"/>
      <c r="K354" s="329"/>
    </row>
    <row r="355" spans="1:11">
      <c r="A355" s="347" t="s">
        <v>3993</v>
      </c>
      <c r="B355" s="375" t="s">
        <v>3994</v>
      </c>
      <c r="C355" s="334">
        <v>0</v>
      </c>
      <c r="D355" s="335"/>
      <c r="E355" s="334">
        <v>1</v>
      </c>
      <c r="F355" s="335">
        <v>2.4</v>
      </c>
      <c r="G355" s="327">
        <v>1</v>
      </c>
      <c r="H355" s="328">
        <v>2.4</v>
      </c>
      <c r="J355" s="329"/>
      <c r="K355" s="329"/>
    </row>
    <row r="356" spans="1:11">
      <c r="A356" s="347" t="s">
        <v>3995</v>
      </c>
      <c r="B356" s="375" t="s">
        <v>3996</v>
      </c>
      <c r="C356" s="334">
        <v>0</v>
      </c>
      <c r="D356" s="335"/>
      <c r="E356" s="334">
        <v>0</v>
      </c>
      <c r="F356" s="335">
        <v>1.2</v>
      </c>
      <c r="G356" s="327">
        <v>0</v>
      </c>
      <c r="H356" s="328">
        <v>1.2</v>
      </c>
      <c r="J356" s="329"/>
      <c r="K356" s="329"/>
    </row>
    <row r="357" spans="1:11">
      <c r="A357" s="347" t="s">
        <v>3997</v>
      </c>
      <c r="B357" s="375" t="s">
        <v>3998</v>
      </c>
      <c r="C357" s="334">
        <v>0</v>
      </c>
      <c r="D357" s="335"/>
      <c r="E357" s="334">
        <v>0</v>
      </c>
      <c r="F357" s="335">
        <v>1.2</v>
      </c>
      <c r="G357" s="327">
        <v>0</v>
      </c>
      <c r="H357" s="328">
        <v>1.2</v>
      </c>
      <c r="J357" s="329"/>
      <c r="K357" s="329"/>
    </row>
    <row r="358" spans="1:11">
      <c r="A358" s="347" t="s">
        <v>3999</v>
      </c>
      <c r="B358" s="375" t="s">
        <v>4000</v>
      </c>
      <c r="C358" s="334">
        <v>0</v>
      </c>
      <c r="D358" s="335"/>
      <c r="E358" s="334">
        <v>0</v>
      </c>
      <c r="F358" s="335">
        <v>2.4</v>
      </c>
      <c r="G358" s="327">
        <v>0</v>
      </c>
      <c r="H358" s="328">
        <v>2.4</v>
      </c>
      <c r="J358" s="329"/>
      <c r="K358" s="329"/>
    </row>
    <row r="359" spans="1:11">
      <c r="A359" s="347" t="s">
        <v>4001</v>
      </c>
      <c r="B359" s="375" t="s">
        <v>4002</v>
      </c>
      <c r="C359" s="334">
        <v>0</v>
      </c>
      <c r="D359" s="335"/>
      <c r="E359" s="334">
        <v>0</v>
      </c>
      <c r="F359" s="335">
        <v>1.2</v>
      </c>
      <c r="G359" s="327">
        <v>0</v>
      </c>
      <c r="H359" s="328">
        <v>1.2</v>
      </c>
      <c r="J359" s="329"/>
      <c r="K359" s="329"/>
    </row>
    <row r="360" spans="1:11" ht="25.5">
      <c r="A360" s="347" t="s">
        <v>4003</v>
      </c>
      <c r="B360" s="375" t="s">
        <v>4004</v>
      </c>
      <c r="C360" s="334">
        <v>0</v>
      </c>
      <c r="D360" s="335"/>
      <c r="E360" s="334">
        <v>0</v>
      </c>
      <c r="F360" s="335">
        <v>1.2</v>
      </c>
      <c r="G360" s="327">
        <v>0</v>
      </c>
      <c r="H360" s="328">
        <v>1.2</v>
      </c>
      <c r="J360" s="329"/>
      <c r="K360" s="329"/>
    </row>
    <row r="361" spans="1:11" ht="25.5">
      <c r="A361" s="355" t="s">
        <v>4005</v>
      </c>
      <c r="B361" s="375" t="s">
        <v>4006</v>
      </c>
      <c r="C361" s="334">
        <v>0</v>
      </c>
      <c r="D361" s="335"/>
      <c r="E361" s="334">
        <v>3</v>
      </c>
      <c r="F361" s="335">
        <v>7.1999999999999993</v>
      </c>
      <c r="G361" s="327">
        <v>3</v>
      </c>
      <c r="H361" s="328">
        <v>7.1999999999999993</v>
      </c>
      <c r="J361" s="329"/>
      <c r="K361" s="329"/>
    </row>
    <row r="362" spans="1:11">
      <c r="A362" s="330" t="s">
        <v>4007</v>
      </c>
      <c r="B362" s="375" t="s">
        <v>4008</v>
      </c>
      <c r="C362" s="334">
        <v>0</v>
      </c>
      <c r="D362" s="335"/>
      <c r="E362" s="334">
        <v>0</v>
      </c>
      <c r="F362" s="335">
        <v>1</v>
      </c>
      <c r="G362" s="327">
        <v>0</v>
      </c>
      <c r="H362" s="328">
        <v>1</v>
      </c>
      <c r="J362" s="329"/>
      <c r="K362" s="329"/>
    </row>
    <row r="363" spans="1:11">
      <c r="A363" s="330" t="s">
        <v>4009</v>
      </c>
      <c r="B363" s="331" t="s">
        <v>4010</v>
      </c>
      <c r="C363" s="334">
        <v>0</v>
      </c>
      <c r="D363" s="335"/>
      <c r="E363" s="334">
        <v>0</v>
      </c>
      <c r="F363" s="335">
        <v>2.4</v>
      </c>
      <c r="G363" s="327">
        <v>0</v>
      </c>
      <c r="H363" s="328">
        <v>2.4</v>
      </c>
      <c r="J363" s="329"/>
      <c r="K363" s="329"/>
    </row>
    <row r="364" spans="1:11">
      <c r="A364" s="349" t="s">
        <v>4011</v>
      </c>
      <c r="B364" s="333" t="s">
        <v>4012</v>
      </c>
      <c r="C364" s="334">
        <v>0</v>
      </c>
      <c r="D364" s="335"/>
      <c r="E364" s="334">
        <v>0</v>
      </c>
      <c r="F364" s="335">
        <v>2.4</v>
      </c>
      <c r="G364" s="327">
        <v>0</v>
      </c>
      <c r="H364" s="328">
        <v>2.4</v>
      </c>
      <c r="J364" s="329"/>
      <c r="K364" s="329"/>
    </row>
    <row r="365" spans="1:11" ht="25.5">
      <c r="A365" s="349" t="s">
        <v>4013</v>
      </c>
      <c r="B365" s="333" t="s">
        <v>4014</v>
      </c>
      <c r="C365" s="334">
        <v>0</v>
      </c>
      <c r="D365" s="335"/>
      <c r="E365" s="334">
        <v>0</v>
      </c>
      <c r="F365" s="335">
        <v>2.4</v>
      </c>
      <c r="G365" s="327">
        <v>0</v>
      </c>
      <c r="H365" s="328">
        <v>2.4</v>
      </c>
      <c r="J365" s="329"/>
      <c r="K365" s="329"/>
    </row>
    <row r="366" spans="1:11">
      <c r="A366" s="349" t="s">
        <v>4015</v>
      </c>
      <c r="B366" s="333" t="s">
        <v>4016</v>
      </c>
      <c r="C366" s="334">
        <v>0</v>
      </c>
      <c r="D366" s="335"/>
      <c r="E366" s="334">
        <v>0</v>
      </c>
      <c r="F366" s="335">
        <v>1</v>
      </c>
      <c r="G366" s="327">
        <v>0</v>
      </c>
      <c r="H366" s="328">
        <v>1</v>
      </c>
      <c r="J366" s="329"/>
      <c r="K366" s="329"/>
    </row>
    <row r="367" spans="1:11">
      <c r="A367" s="349" t="s">
        <v>4017</v>
      </c>
      <c r="B367" s="333" t="s">
        <v>4018</v>
      </c>
      <c r="C367" s="334">
        <v>0</v>
      </c>
      <c r="D367" s="335"/>
      <c r="E367" s="334">
        <v>0</v>
      </c>
      <c r="F367" s="335">
        <v>1.2</v>
      </c>
      <c r="G367" s="327">
        <v>0</v>
      </c>
      <c r="H367" s="328">
        <v>1.2</v>
      </c>
      <c r="J367" s="329"/>
      <c r="K367" s="329"/>
    </row>
    <row r="368" spans="1:11">
      <c r="A368" s="330" t="s">
        <v>4019</v>
      </c>
      <c r="B368" s="375" t="s">
        <v>4020</v>
      </c>
      <c r="C368" s="334">
        <v>0</v>
      </c>
      <c r="D368" s="335"/>
      <c r="E368" s="334">
        <v>2</v>
      </c>
      <c r="F368" s="335">
        <v>3.5999999999999996</v>
      </c>
      <c r="G368" s="327">
        <v>2</v>
      </c>
      <c r="H368" s="328">
        <v>3.5999999999999996</v>
      </c>
      <c r="J368" s="329"/>
      <c r="K368" s="329"/>
    </row>
    <row r="369" spans="1:11">
      <c r="A369" s="330" t="s">
        <v>4021</v>
      </c>
      <c r="B369" s="375" t="s">
        <v>4022</v>
      </c>
      <c r="C369" s="334">
        <v>0</v>
      </c>
      <c r="D369" s="335"/>
      <c r="E369" s="334">
        <v>0</v>
      </c>
      <c r="F369" s="335">
        <v>1</v>
      </c>
      <c r="G369" s="327">
        <v>0</v>
      </c>
      <c r="H369" s="328">
        <v>1</v>
      </c>
      <c r="J369" s="329"/>
      <c r="K369" s="329"/>
    </row>
    <row r="370" spans="1:11">
      <c r="A370" s="347" t="s">
        <v>4023</v>
      </c>
      <c r="B370" s="375" t="s">
        <v>4024</v>
      </c>
      <c r="C370" s="334">
        <v>0</v>
      </c>
      <c r="D370" s="335"/>
      <c r="E370" s="334">
        <v>0</v>
      </c>
      <c r="F370" s="335">
        <v>1</v>
      </c>
      <c r="G370" s="327">
        <v>0</v>
      </c>
      <c r="H370" s="328">
        <v>1</v>
      </c>
      <c r="J370" s="329"/>
      <c r="K370" s="329"/>
    </row>
    <row r="371" spans="1:11" ht="25.5">
      <c r="A371" s="347" t="s">
        <v>4025</v>
      </c>
      <c r="B371" s="375" t="s">
        <v>3988</v>
      </c>
      <c r="C371" s="334">
        <v>0</v>
      </c>
      <c r="D371" s="335"/>
      <c r="E371" s="334">
        <v>0</v>
      </c>
      <c r="F371" s="335">
        <v>1.2</v>
      </c>
      <c r="G371" s="327">
        <v>0</v>
      </c>
      <c r="H371" s="328">
        <v>1.2</v>
      </c>
      <c r="J371" s="329"/>
      <c r="K371" s="329"/>
    </row>
    <row r="372" spans="1:11">
      <c r="A372" s="347" t="s">
        <v>4026</v>
      </c>
      <c r="B372" s="375" t="s">
        <v>4027</v>
      </c>
      <c r="C372" s="334">
        <v>0</v>
      </c>
      <c r="D372" s="335"/>
      <c r="E372" s="334">
        <v>0</v>
      </c>
      <c r="F372" s="335">
        <v>1.2</v>
      </c>
      <c r="G372" s="327">
        <v>0</v>
      </c>
      <c r="H372" s="328">
        <v>1.2</v>
      </c>
      <c r="J372" s="329"/>
      <c r="K372" s="329"/>
    </row>
    <row r="373" spans="1:11">
      <c r="A373" s="347" t="s">
        <v>4028</v>
      </c>
      <c r="B373" s="375" t="s">
        <v>4029</v>
      </c>
      <c r="C373" s="334">
        <v>0</v>
      </c>
      <c r="D373" s="335"/>
      <c r="E373" s="334">
        <v>5</v>
      </c>
      <c r="F373" s="335">
        <v>12</v>
      </c>
      <c r="G373" s="327">
        <v>5</v>
      </c>
      <c r="H373" s="328">
        <v>12</v>
      </c>
      <c r="J373" s="329"/>
      <c r="K373" s="329"/>
    </row>
    <row r="374" spans="1:11">
      <c r="A374" s="330" t="s">
        <v>4030</v>
      </c>
      <c r="B374" s="375" t="s">
        <v>4031</v>
      </c>
      <c r="C374" s="334">
        <v>0</v>
      </c>
      <c r="D374" s="335"/>
      <c r="E374" s="334">
        <v>0</v>
      </c>
      <c r="F374" s="335">
        <v>1.2</v>
      </c>
      <c r="G374" s="327">
        <v>0</v>
      </c>
      <c r="H374" s="328">
        <v>1.2</v>
      </c>
      <c r="J374" s="329"/>
      <c r="K374" s="329"/>
    </row>
    <row r="375" spans="1:11">
      <c r="A375" s="330" t="s">
        <v>4032</v>
      </c>
      <c r="B375" s="375" t="s">
        <v>4033</v>
      </c>
      <c r="C375" s="334">
        <v>0</v>
      </c>
      <c r="D375" s="335"/>
      <c r="E375" s="334">
        <v>0</v>
      </c>
      <c r="F375" s="335">
        <v>1.2</v>
      </c>
      <c r="G375" s="327">
        <v>0</v>
      </c>
      <c r="H375" s="328">
        <v>1.2</v>
      </c>
      <c r="J375" s="329"/>
      <c r="K375" s="329"/>
    </row>
    <row r="376" spans="1:11">
      <c r="A376" s="330" t="s">
        <v>4034</v>
      </c>
      <c r="B376" s="331" t="s">
        <v>4035</v>
      </c>
      <c r="C376" s="334">
        <v>0</v>
      </c>
      <c r="D376" s="335"/>
      <c r="E376" s="334">
        <v>0</v>
      </c>
      <c r="F376" s="335">
        <v>1</v>
      </c>
      <c r="G376" s="327">
        <v>0</v>
      </c>
      <c r="H376" s="328">
        <v>1</v>
      </c>
      <c r="J376" s="329"/>
      <c r="K376" s="329"/>
    </row>
    <row r="377" spans="1:11" ht="25.5">
      <c r="A377" s="347" t="s">
        <v>4036</v>
      </c>
      <c r="B377" s="375" t="s">
        <v>4037</v>
      </c>
      <c r="C377" s="334">
        <v>0</v>
      </c>
      <c r="D377" s="335"/>
      <c r="E377" s="334">
        <v>0</v>
      </c>
      <c r="F377" s="335">
        <v>1</v>
      </c>
      <c r="G377" s="327">
        <v>0</v>
      </c>
      <c r="H377" s="328">
        <v>1</v>
      </c>
      <c r="J377" s="329"/>
      <c r="K377" s="329"/>
    </row>
    <row r="378" spans="1:11">
      <c r="A378" s="347" t="s">
        <v>4038</v>
      </c>
      <c r="B378" s="375" t="s">
        <v>4039</v>
      </c>
      <c r="C378" s="334">
        <v>0</v>
      </c>
      <c r="D378" s="335"/>
      <c r="E378" s="334">
        <v>0</v>
      </c>
      <c r="F378" s="335">
        <v>1</v>
      </c>
      <c r="G378" s="327">
        <v>0</v>
      </c>
      <c r="H378" s="328">
        <v>1</v>
      </c>
      <c r="J378" s="329"/>
      <c r="K378" s="329"/>
    </row>
    <row r="379" spans="1:11">
      <c r="A379" s="347" t="s">
        <v>4040</v>
      </c>
      <c r="B379" s="375" t="s">
        <v>4041</v>
      </c>
      <c r="C379" s="334">
        <v>0</v>
      </c>
      <c r="D379" s="335"/>
      <c r="E379" s="334">
        <v>1</v>
      </c>
      <c r="F379" s="335">
        <v>18</v>
      </c>
      <c r="G379" s="327">
        <v>1</v>
      </c>
      <c r="H379" s="328">
        <v>18</v>
      </c>
      <c r="J379" s="329"/>
      <c r="K379" s="329"/>
    </row>
    <row r="380" spans="1:11">
      <c r="A380" s="347" t="s">
        <v>4042</v>
      </c>
      <c r="B380" s="375" t="s">
        <v>4043</v>
      </c>
      <c r="C380" s="334">
        <v>0</v>
      </c>
      <c r="D380" s="335"/>
      <c r="E380" s="334">
        <v>0</v>
      </c>
      <c r="F380" s="335">
        <v>1</v>
      </c>
      <c r="G380" s="327">
        <v>0</v>
      </c>
      <c r="H380" s="328">
        <v>1</v>
      </c>
      <c r="J380" s="329"/>
      <c r="K380" s="329"/>
    </row>
    <row r="381" spans="1:11">
      <c r="A381" s="347" t="s">
        <v>4044</v>
      </c>
      <c r="B381" s="375" t="s">
        <v>4045</v>
      </c>
      <c r="C381" s="334">
        <v>0</v>
      </c>
      <c r="D381" s="335"/>
      <c r="E381" s="334">
        <v>0</v>
      </c>
      <c r="F381" s="335">
        <v>1</v>
      </c>
      <c r="G381" s="327">
        <v>0</v>
      </c>
      <c r="H381" s="328">
        <v>1</v>
      </c>
      <c r="J381" s="329"/>
      <c r="K381" s="329"/>
    </row>
    <row r="382" spans="1:11">
      <c r="A382" s="347" t="s">
        <v>4046</v>
      </c>
      <c r="B382" s="375" t="s">
        <v>4047</v>
      </c>
      <c r="C382" s="334">
        <v>0</v>
      </c>
      <c r="D382" s="335"/>
      <c r="E382" s="334">
        <v>0</v>
      </c>
      <c r="F382" s="335">
        <v>1</v>
      </c>
      <c r="G382" s="327">
        <v>0</v>
      </c>
      <c r="H382" s="328">
        <v>1</v>
      </c>
      <c r="J382" s="329"/>
      <c r="K382" s="329"/>
    </row>
    <row r="383" spans="1:11">
      <c r="A383" s="332" t="s">
        <v>4048</v>
      </c>
      <c r="B383" s="333" t="s">
        <v>4049</v>
      </c>
      <c r="C383" s="334">
        <v>0</v>
      </c>
      <c r="D383" s="335"/>
      <c r="E383" s="334">
        <v>0</v>
      </c>
      <c r="F383" s="335">
        <v>1</v>
      </c>
      <c r="G383" s="327">
        <v>0</v>
      </c>
      <c r="H383" s="328">
        <v>1</v>
      </c>
      <c r="J383" s="329"/>
      <c r="K383" s="329"/>
    </row>
    <row r="384" spans="1:11">
      <c r="A384" s="347" t="s">
        <v>4050</v>
      </c>
      <c r="B384" s="375" t="s">
        <v>4051</v>
      </c>
      <c r="C384" s="334">
        <v>0</v>
      </c>
      <c r="D384" s="335"/>
      <c r="E384" s="334">
        <v>0</v>
      </c>
      <c r="F384" s="335">
        <v>1</v>
      </c>
      <c r="G384" s="327">
        <v>0</v>
      </c>
      <c r="H384" s="328">
        <v>1</v>
      </c>
      <c r="J384" s="329"/>
      <c r="K384" s="329"/>
    </row>
    <row r="385" spans="1:11">
      <c r="A385" s="355" t="s">
        <v>4052</v>
      </c>
      <c r="B385" s="376" t="s">
        <v>4053</v>
      </c>
      <c r="C385" s="334">
        <v>0</v>
      </c>
      <c r="D385" s="335"/>
      <c r="E385" s="334">
        <v>0</v>
      </c>
      <c r="F385" s="335">
        <v>1</v>
      </c>
      <c r="G385" s="327">
        <v>0</v>
      </c>
      <c r="H385" s="328">
        <v>1</v>
      </c>
      <c r="J385" s="329"/>
      <c r="K385" s="329"/>
    </row>
    <row r="386" spans="1:11" ht="25.5">
      <c r="A386" s="330" t="s">
        <v>4054</v>
      </c>
      <c r="B386" s="331" t="s">
        <v>4055</v>
      </c>
      <c r="C386" s="334">
        <v>0</v>
      </c>
      <c r="D386" s="335"/>
      <c r="E386" s="334">
        <v>0</v>
      </c>
      <c r="F386" s="335">
        <v>1.2</v>
      </c>
      <c r="G386" s="327">
        <v>0</v>
      </c>
      <c r="H386" s="328">
        <v>1.2</v>
      </c>
      <c r="J386" s="329"/>
      <c r="K386" s="329"/>
    </row>
    <row r="387" spans="1:11" ht="25.5">
      <c r="A387" s="349" t="s">
        <v>4056</v>
      </c>
      <c r="B387" s="333" t="s">
        <v>4057</v>
      </c>
      <c r="C387" s="334">
        <v>0</v>
      </c>
      <c r="D387" s="335"/>
      <c r="E387" s="334">
        <v>0</v>
      </c>
      <c r="F387" s="335">
        <v>1.2</v>
      </c>
      <c r="G387" s="327">
        <v>0</v>
      </c>
      <c r="H387" s="328">
        <v>1.2</v>
      </c>
      <c r="J387" s="329"/>
      <c r="K387" s="329"/>
    </row>
    <row r="388" spans="1:11">
      <c r="A388" s="330" t="s">
        <v>4058</v>
      </c>
      <c r="B388" s="331" t="s">
        <v>4059</v>
      </c>
      <c r="C388" s="334">
        <v>0</v>
      </c>
      <c r="D388" s="335"/>
      <c r="E388" s="334">
        <v>0</v>
      </c>
      <c r="F388" s="335">
        <v>1</v>
      </c>
      <c r="G388" s="327">
        <v>0</v>
      </c>
      <c r="H388" s="328">
        <v>1</v>
      </c>
      <c r="J388" s="329"/>
      <c r="K388" s="329"/>
    </row>
    <row r="389" spans="1:11">
      <c r="A389" s="330" t="s">
        <v>4060</v>
      </c>
      <c r="B389" s="331" t="s">
        <v>4061</v>
      </c>
      <c r="C389" s="334">
        <v>0</v>
      </c>
      <c r="D389" s="335"/>
      <c r="E389" s="334">
        <v>0</v>
      </c>
      <c r="F389" s="335">
        <v>1.2</v>
      </c>
      <c r="G389" s="327">
        <v>0</v>
      </c>
      <c r="H389" s="328">
        <v>1.2</v>
      </c>
      <c r="J389" s="329"/>
      <c r="K389" s="329"/>
    </row>
    <row r="390" spans="1:11">
      <c r="A390" s="330" t="s">
        <v>4062</v>
      </c>
      <c r="B390" s="331" t="s">
        <v>4063</v>
      </c>
      <c r="C390" s="334">
        <v>0</v>
      </c>
      <c r="D390" s="335"/>
      <c r="E390" s="334">
        <v>0</v>
      </c>
      <c r="F390" s="335">
        <v>1.2</v>
      </c>
      <c r="G390" s="327">
        <v>0</v>
      </c>
      <c r="H390" s="328">
        <v>1.2</v>
      </c>
      <c r="J390" s="329"/>
      <c r="K390" s="329"/>
    </row>
    <row r="391" spans="1:11">
      <c r="A391" s="330" t="s">
        <v>4064</v>
      </c>
      <c r="B391" s="331" t="s">
        <v>4065</v>
      </c>
      <c r="C391" s="334">
        <v>0</v>
      </c>
      <c r="D391" s="335"/>
      <c r="E391" s="334">
        <v>0</v>
      </c>
      <c r="F391" s="335">
        <v>2.4</v>
      </c>
      <c r="G391" s="327">
        <v>0</v>
      </c>
      <c r="H391" s="328">
        <v>2.4</v>
      </c>
      <c r="J391" s="329"/>
      <c r="K391" s="329"/>
    </row>
    <row r="392" spans="1:11">
      <c r="A392" s="330" t="s">
        <v>4066</v>
      </c>
      <c r="B392" s="331" t="s">
        <v>4067</v>
      </c>
      <c r="C392" s="334">
        <v>0</v>
      </c>
      <c r="D392" s="335"/>
      <c r="E392" s="334">
        <v>0</v>
      </c>
      <c r="F392" s="335">
        <v>1.2</v>
      </c>
      <c r="G392" s="327">
        <v>0</v>
      </c>
      <c r="H392" s="328">
        <v>1.2</v>
      </c>
      <c r="J392" s="329"/>
      <c r="K392" s="329"/>
    </row>
    <row r="393" spans="1:11" ht="15" customHeight="1">
      <c r="A393" s="330" t="s">
        <v>4068</v>
      </c>
      <c r="B393" s="331" t="s">
        <v>4069</v>
      </c>
      <c r="C393" s="334">
        <v>0</v>
      </c>
      <c r="D393" s="335"/>
      <c r="E393" s="334">
        <v>0</v>
      </c>
      <c r="F393" s="335">
        <v>4.8</v>
      </c>
      <c r="G393" s="327">
        <v>0</v>
      </c>
      <c r="H393" s="328">
        <v>4.8</v>
      </c>
      <c r="J393" s="329"/>
      <c r="K393" s="329"/>
    </row>
    <row r="394" spans="1:11">
      <c r="A394" s="347" t="s">
        <v>4070</v>
      </c>
      <c r="B394" s="375" t="s">
        <v>4071</v>
      </c>
      <c r="C394" s="334">
        <v>0</v>
      </c>
      <c r="D394" s="335"/>
      <c r="E394" s="334">
        <v>1</v>
      </c>
      <c r="F394" s="335">
        <v>2.4</v>
      </c>
      <c r="G394" s="327">
        <v>1</v>
      </c>
      <c r="H394" s="328">
        <v>2.4</v>
      </c>
      <c r="J394" s="329"/>
      <c r="K394" s="329"/>
    </row>
    <row r="395" spans="1:11">
      <c r="A395" s="347" t="s">
        <v>4072</v>
      </c>
      <c r="B395" s="375" t="s">
        <v>4073</v>
      </c>
      <c r="C395" s="334">
        <v>0</v>
      </c>
      <c r="D395" s="335"/>
      <c r="E395" s="334">
        <v>0</v>
      </c>
      <c r="F395" s="335">
        <v>1</v>
      </c>
      <c r="G395" s="327">
        <v>0</v>
      </c>
      <c r="H395" s="328">
        <v>1</v>
      </c>
      <c r="J395" s="329"/>
      <c r="K395" s="329"/>
    </row>
    <row r="396" spans="1:11">
      <c r="A396" s="347" t="s">
        <v>4074</v>
      </c>
      <c r="B396" s="375" t="s">
        <v>4075</v>
      </c>
      <c r="C396" s="334">
        <v>0</v>
      </c>
      <c r="D396" s="335"/>
      <c r="E396" s="334">
        <v>0</v>
      </c>
      <c r="F396" s="335">
        <v>1.2</v>
      </c>
      <c r="G396" s="327">
        <v>0</v>
      </c>
      <c r="H396" s="328">
        <v>1.2</v>
      </c>
      <c r="J396" s="329"/>
      <c r="K396" s="329"/>
    </row>
    <row r="397" spans="1:11">
      <c r="A397" s="347" t="s">
        <v>4076</v>
      </c>
      <c r="B397" s="375" t="s">
        <v>4077</v>
      </c>
      <c r="C397" s="334">
        <v>0</v>
      </c>
      <c r="D397" s="335"/>
      <c r="E397" s="334">
        <v>1</v>
      </c>
      <c r="F397" s="335">
        <v>1.2</v>
      </c>
      <c r="G397" s="327">
        <v>1</v>
      </c>
      <c r="H397" s="328">
        <v>1.2</v>
      </c>
      <c r="J397" s="329"/>
      <c r="K397" s="329"/>
    </row>
    <row r="398" spans="1:11">
      <c r="A398" s="347" t="s">
        <v>4078</v>
      </c>
      <c r="B398" s="375" t="s">
        <v>4079</v>
      </c>
      <c r="C398" s="334">
        <v>0</v>
      </c>
      <c r="D398" s="335"/>
      <c r="E398" s="334">
        <v>0</v>
      </c>
      <c r="F398" s="335">
        <v>1.2</v>
      </c>
      <c r="G398" s="327">
        <v>0</v>
      </c>
      <c r="H398" s="328">
        <v>1.2</v>
      </c>
      <c r="J398" s="329"/>
      <c r="K398" s="329"/>
    </row>
    <row r="399" spans="1:11">
      <c r="A399" s="347" t="s">
        <v>4080</v>
      </c>
      <c r="B399" s="375" t="s">
        <v>4081</v>
      </c>
      <c r="C399" s="334">
        <v>0</v>
      </c>
      <c r="D399" s="335"/>
      <c r="E399" s="334">
        <v>0</v>
      </c>
      <c r="F399" s="335">
        <v>1</v>
      </c>
      <c r="G399" s="327">
        <v>0</v>
      </c>
      <c r="H399" s="328">
        <v>1</v>
      </c>
      <c r="J399" s="329"/>
      <c r="K399" s="329"/>
    </row>
    <row r="400" spans="1:11" ht="13.5" customHeight="1">
      <c r="A400" s="347" t="s">
        <v>4082</v>
      </c>
      <c r="B400" s="375" t="s">
        <v>4083</v>
      </c>
      <c r="C400" s="334">
        <v>0</v>
      </c>
      <c r="D400" s="335"/>
      <c r="E400" s="334">
        <v>0</v>
      </c>
      <c r="F400" s="335">
        <v>2.4</v>
      </c>
      <c r="G400" s="327">
        <v>0</v>
      </c>
      <c r="H400" s="328">
        <v>2.4</v>
      </c>
      <c r="J400" s="329"/>
      <c r="K400" s="329"/>
    </row>
    <row r="401" spans="1:11">
      <c r="A401" s="355" t="s">
        <v>4084</v>
      </c>
      <c r="B401" s="376" t="s">
        <v>4085</v>
      </c>
      <c r="C401" s="334">
        <v>0</v>
      </c>
      <c r="D401" s="335"/>
      <c r="E401" s="334">
        <v>1</v>
      </c>
      <c r="F401" s="335">
        <v>1</v>
      </c>
      <c r="G401" s="327">
        <v>1</v>
      </c>
      <c r="H401" s="328">
        <v>1</v>
      </c>
      <c r="J401" s="329"/>
      <c r="K401" s="329"/>
    </row>
    <row r="402" spans="1:11">
      <c r="A402" s="347" t="s">
        <v>4086</v>
      </c>
      <c r="B402" s="375" t="s">
        <v>4087</v>
      </c>
      <c r="C402" s="334">
        <v>0</v>
      </c>
      <c r="D402" s="335"/>
      <c r="E402" s="334">
        <v>1</v>
      </c>
      <c r="F402" s="335">
        <v>1</v>
      </c>
      <c r="G402" s="327">
        <v>1</v>
      </c>
      <c r="H402" s="328">
        <v>1</v>
      </c>
      <c r="J402" s="329"/>
      <c r="K402" s="329"/>
    </row>
    <row r="403" spans="1:11" ht="25.5">
      <c r="A403" s="347" t="s">
        <v>4088</v>
      </c>
      <c r="B403" s="375" t="s">
        <v>4089</v>
      </c>
      <c r="C403" s="334">
        <v>0</v>
      </c>
      <c r="D403" s="335"/>
      <c r="E403" s="334">
        <v>0</v>
      </c>
      <c r="F403" s="335">
        <v>1</v>
      </c>
      <c r="G403" s="327">
        <v>0</v>
      </c>
      <c r="H403" s="328">
        <v>1</v>
      </c>
      <c r="J403" s="329"/>
      <c r="K403" s="329"/>
    </row>
    <row r="404" spans="1:11">
      <c r="A404" s="347" t="s">
        <v>4090</v>
      </c>
      <c r="B404" s="375" t="s">
        <v>4091</v>
      </c>
      <c r="C404" s="334">
        <v>0</v>
      </c>
      <c r="D404" s="335"/>
      <c r="E404" s="334">
        <v>5</v>
      </c>
      <c r="F404" s="335">
        <v>22</v>
      </c>
      <c r="G404" s="327">
        <v>5</v>
      </c>
      <c r="H404" s="328">
        <v>22</v>
      </c>
      <c r="J404" s="329"/>
      <c r="K404" s="329"/>
    </row>
    <row r="405" spans="1:11">
      <c r="A405" s="347" t="s">
        <v>4092</v>
      </c>
      <c r="B405" s="375" t="s">
        <v>4093</v>
      </c>
      <c r="C405" s="334">
        <v>0</v>
      </c>
      <c r="D405" s="335"/>
      <c r="E405" s="334">
        <v>13</v>
      </c>
      <c r="F405" s="335">
        <v>25</v>
      </c>
      <c r="G405" s="327">
        <v>13</v>
      </c>
      <c r="H405" s="328">
        <v>25</v>
      </c>
      <c r="J405" s="329"/>
      <c r="K405" s="329"/>
    </row>
    <row r="406" spans="1:11">
      <c r="A406" s="347" t="s">
        <v>4094</v>
      </c>
      <c r="B406" s="375" t="s">
        <v>4095</v>
      </c>
      <c r="C406" s="334">
        <v>0</v>
      </c>
      <c r="D406" s="335"/>
      <c r="E406" s="334">
        <v>0</v>
      </c>
      <c r="F406" s="335">
        <v>2.4</v>
      </c>
      <c r="G406" s="327">
        <v>0</v>
      </c>
      <c r="H406" s="328">
        <v>2.4</v>
      </c>
      <c r="J406" s="329"/>
      <c r="K406" s="329"/>
    </row>
    <row r="407" spans="1:11">
      <c r="A407" s="347" t="s">
        <v>4096</v>
      </c>
      <c r="B407" s="375" t="s">
        <v>4097</v>
      </c>
      <c r="C407" s="334">
        <v>0</v>
      </c>
      <c r="D407" s="335"/>
      <c r="E407" s="334">
        <v>0</v>
      </c>
      <c r="F407" s="335">
        <v>6</v>
      </c>
      <c r="G407" s="327">
        <v>0</v>
      </c>
      <c r="H407" s="328">
        <v>6</v>
      </c>
      <c r="J407" s="329"/>
      <c r="K407" s="329"/>
    </row>
    <row r="408" spans="1:11">
      <c r="A408" s="347" t="s">
        <v>4098</v>
      </c>
      <c r="B408" s="375" t="s">
        <v>4099</v>
      </c>
      <c r="C408" s="334">
        <v>0</v>
      </c>
      <c r="D408" s="335"/>
      <c r="E408" s="334">
        <v>10</v>
      </c>
      <c r="F408" s="335">
        <v>40</v>
      </c>
      <c r="G408" s="327">
        <v>10</v>
      </c>
      <c r="H408" s="328">
        <v>40</v>
      </c>
      <c r="J408" s="329"/>
      <c r="K408" s="329"/>
    </row>
    <row r="409" spans="1:11">
      <c r="A409" s="347" t="s">
        <v>4100</v>
      </c>
      <c r="B409" s="375" t="s">
        <v>4101</v>
      </c>
      <c r="C409" s="334">
        <v>0</v>
      </c>
      <c r="D409" s="335"/>
      <c r="E409" s="334">
        <v>2</v>
      </c>
      <c r="F409" s="335">
        <v>1.2</v>
      </c>
      <c r="G409" s="327">
        <v>2</v>
      </c>
      <c r="H409" s="328">
        <v>1.2</v>
      </c>
      <c r="J409" s="329"/>
      <c r="K409" s="329"/>
    </row>
    <row r="410" spans="1:11">
      <c r="A410" s="347" t="s">
        <v>4102</v>
      </c>
      <c r="B410" s="375" t="s">
        <v>4103</v>
      </c>
      <c r="C410" s="334">
        <v>0</v>
      </c>
      <c r="D410" s="335"/>
      <c r="E410" s="334">
        <v>0</v>
      </c>
      <c r="F410" s="335">
        <v>1</v>
      </c>
      <c r="G410" s="327">
        <v>0</v>
      </c>
      <c r="H410" s="328">
        <v>1</v>
      </c>
      <c r="J410" s="329"/>
      <c r="K410" s="329"/>
    </row>
    <row r="411" spans="1:11">
      <c r="A411" s="347" t="s">
        <v>4104</v>
      </c>
      <c r="B411" s="375" t="s">
        <v>4105</v>
      </c>
      <c r="C411" s="334">
        <v>0</v>
      </c>
      <c r="D411" s="335"/>
      <c r="E411" s="334">
        <v>0</v>
      </c>
      <c r="F411" s="335">
        <v>1.2</v>
      </c>
      <c r="G411" s="327">
        <v>0</v>
      </c>
      <c r="H411" s="328">
        <v>1.2</v>
      </c>
      <c r="J411" s="329"/>
      <c r="K411" s="329"/>
    </row>
    <row r="412" spans="1:11">
      <c r="A412" s="370" t="s">
        <v>4106</v>
      </c>
      <c r="B412" s="371" t="s">
        <v>4107</v>
      </c>
      <c r="C412" s="334">
        <v>0</v>
      </c>
      <c r="D412" s="335"/>
      <c r="E412" s="334">
        <v>0</v>
      </c>
      <c r="F412" s="335">
        <v>2.4</v>
      </c>
      <c r="G412" s="327">
        <v>0</v>
      </c>
      <c r="H412" s="328">
        <v>2.4</v>
      </c>
      <c r="J412" s="329"/>
      <c r="K412" s="329"/>
    </row>
    <row r="413" spans="1:11">
      <c r="A413" s="330" t="s">
        <v>4108</v>
      </c>
      <c r="B413" s="331" t="s">
        <v>4109</v>
      </c>
      <c r="C413" s="334">
        <v>0</v>
      </c>
      <c r="D413" s="335"/>
      <c r="E413" s="334">
        <v>0</v>
      </c>
      <c r="F413" s="335">
        <v>1</v>
      </c>
      <c r="G413" s="327">
        <v>0</v>
      </c>
      <c r="H413" s="328">
        <v>1</v>
      </c>
      <c r="J413" s="329"/>
      <c r="K413" s="329"/>
    </row>
    <row r="414" spans="1:11">
      <c r="A414" s="347" t="s">
        <v>4110</v>
      </c>
      <c r="B414" s="348" t="s">
        <v>4111</v>
      </c>
      <c r="C414" s="334">
        <v>0</v>
      </c>
      <c r="D414" s="335"/>
      <c r="E414" s="334">
        <v>0</v>
      </c>
      <c r="F414" s="335">
        <v>2.4</v>
      </c>
      <c r="G414" s="327">
        <v>0</v>
      </c>
      <c r="H414" s="328">
        <v>2.4</v>
      </c>
      <c r="J414" s="329"/>
      <c r="K414" s="329"/>
    </row>
    <row r="415" spans="1:11">
      <c r="A415" s="330" t="s">
        <v>4112</v>
      </c>
      <c r="B415" s="331" t="s">
        <v>4113</v>
      </c>
      <c r="C415" s="334">
        <v>0</v>
      </c>
      <c r="D415" s="335"/>
      <c r="E415" s="334">
        <v>0</v>
      </c>
      <c r="F415" s="335">
        <v>1</v>
      </c>
      <c r="G415" s="327">
        <v>0</v>
      </c>
      <c r="H415" s="328">
        <v>1</v>
      </c>
      <c r="J415" s="329"/>
      <c r="K415" s="329"/>
    </row>
    <row r="416" spans="1:11">
      <c r="A416" s="330" t="s">
        <v>4114</v>
      </c>
      <c r="B416" s="331" t="s">
        <v>4115</v>
      </c>
      <c r="C416" s="334">
        <v>0</v>
      </c>
      <c r="D416" s="335"/>
      <c r="E416" s="334">
        <v>0</v>
      </c>
      <c r="F416" s="335">
        <v>1.2</v>
      </c>
      <c r="G416" s="327">
        <v>0</v>
      </c>
      <c r="H416" s="328">
        <v>1.2</v>
      </c>
      <c r="J416" s="329"/>
      <c r="K416" s="329"/>
    </row>
    <row r="417" spans="1:11">
      <c r="A417" s="330" t="s">
        <v>4116</v>
      </c>
      <c r="B417" s="331" t="s">
        <v>4117</v>
      </c>
      <c r="C417" s="334">
        <v>0</v>
      </c>
      <c r="D417" s="335"/>
      <c r="E417" s="334">
        <v>0</v>
      </c>
      <c r="F417" s="335">
        <v>1.2</v>
      </c>
      <c r="G417" s="327">
        <v>0</v>
      </c>
      <c r="H417" s="328">
        <v>1.2</v>
      </c>
      <c r="J417" s="329"/>
      <c r="K417" s="329"/>
    </row>
    <row r="418" spans="1:11" ht="25.5">
      <c r="A418" s="330" t="s">
        <v>4118</v>
      </c>
      <c r="B418" s="331" t="s">
        <v>4119</v>
      </c>
      <c r="C418" s="334">
        <v>0</v>
      </c>
      <c r="D418" s="335"/>
      <c r="E418" s="334">
        <v>0</v>
      </c>
      <c r="F418" s="335">
        <v>1</v>
      </c>
      <c r="G418" s="327">
        <v>0</v>
      </c>
      <c r="H418" s="328">
        <v>1</v>
      </c>
      <c r="J418" s="329"/>
      <c r="K418" s="329"/>
    </row>
    <row r="419" spans="1:11" ht="25.5">
      <c r="A419" s="354" t="s">
        <v>4120</v>
      </c>
      <c r="B419" s="547" t="s">
        <v>4121</v>
      </c>
      <c r="C419" s="334">
        <v>0</v>
      </c>
      <c r="D419" s="335"/>
      <c r="E419" s="334">
        <v>0</v>
      </c>
      <c r="F419" s="335">
        <v>3.5999999999999996</v>
      </c>
      <c r="G419" s="327">
        <v>0</v>
      </c>
      <c r="H419" s="328">
        <v>3.5999999999999996</v>
      </c>
      <c r="J419" s="329"/>
      <c r="K419" s="329"/>
    </row>
    <row r="420" spans="1:11" ht="25.5">
      <c r="A420" s="354" t="s">
        <v>4122</v>
      </c>
      <c r="B420" s="547" t="s">
        <v>4123</v>
      </c>
      <c r="C420" s="334">
        <v>0</v>
      </c>
      <c r="D420" s="335"/>
      <c r="E420" s="334">
        <v>0</v>
      </c>
      <c r="F420" s="335">
        <v>3.5999999999999996</v>
      </c>
      <c r="G420" s="327">
        <v>0</v>
      </c>
      <c r="H420" s="328">
        <v>3.5999999999999996</v>
      </c>
      <c r="J420" s="329"/>
      <c r="K420" s="329"/>
    </row>
    <row r="421" spans="1:11">
      <c r="A421" s="354" t="s">
        <v>4124</v>
      </c>
      <c r="B421" s="547" t="s">
        <v>4125</v>
      </c>
      <c r="C421" s="334">
        <v>0</v>
      </c>
      <c r="D421" s="335"/>
      <c r="E421" s="334">
        <v>0</v>
      </c>
      <c r="F421" s="335">
        <v>1</v>
      </c>
      <c r="G421" s="327">
        <v>0</v>
      </c>
      <c r="H421" s="328">
        <v>1</v>
      </c>
      <c r="J421" s="329"/>
      <c r="K421" s="329"/>
    </row>
    <row r="422" spans="1:11">
      <c r="A422" s="354" t="s">
        <v>4126</v>
      </c>
      <c r="B422" s="547" t="s">
        <v>4127</v>
      </c>
      <c r="C422" s="334">
        <v>0</v>
      </c>
      <c r="D422" s="335"/>
      <c r="E422" s="334">
        <v>0</v>
      </c>
      <c r="F422" s="335">
        <v>1</v>
      </c>
      <c r="G422" s="327">
        <v>0</v>
      </c>
      <c r="H422" s="328">
        <v>1</v>
      </c>
      <c r="J422" s="329"/>
      <c r="K422" s="329"/>
    </row>
    <row r="423" spans="1:11">
      <c r="A423" s="354" t="s">
        <v>4128</v>
      </c>
      <c r="B423" s="547" t="s">
        <v>4129</v>
      </c>
      <c r="C423" s="334">
        <v>0</v>
      </c>
      <c r="D423" s="335"/>
      <c r="E423" s="334">
        <v>0</v>
      </c>
      <c r="F423" s="335">
        <v>1</v>
      </c>
      <c r="G423" s="327">
        <v>0</v>
      </c>
      <c r="H423" s="328">
        <v>1</v>
      </c>
      <c r="J423" s="329"/>
      <c r="K423" s="329"/>
    </row>
    <row r="424" spans="1:11">
      <c r="A424" s="354" t="s">
        <v>4130</v>
      </c>
      <c r="B424" s="547" t="s">
        <v>4131</v>
      </c>
      <c r="C424" s="334">
        <v>0</v>
      </c>
      <c r="D424" s="335"/>
      <c r="E424" s="334">
        <v>0</v>
      </c>
      <c r="F424" s="335">
        <v>1</v>
      </c>
      <c r="G424" s="327">
        <v>0</v>
      </c>
      <c r="H424" s="328">
        <v>1</v>
      </c>
      <c r="J424" s="329"/>
      <c r="K424" s="329"/>
    </row>
    <row r="425" spans="1:11" ht="25.5">
      <c r="A425" s="354" t="s">
        <v>4132</v>
      </c>
      <c r="B425" s="547" t="s">
        <v>4133</v>
      </c>
      <c r="C425" s="334">
        <v>0</v>
      </c>
      <c r="D425" s="335"/>
      <c r="E425" s="334">
        <v>0</v>
      </c>
      <c r="F425" s="335">
        <v>1</v>
      </c>
      <c r="G425" s="327">
        <v>0</v>
      </c>
      <c r="H425" s="328">
        <v>1</v>
      </c>
      <c r="J425" s="329"/>
      <c r="K425" s="329"/>
    </row>
    <row r="426" spans="1:11" ht="24.75" customHeight="1">
      <c r="A426" s="354" t="s">
        <v>4134</v>
      </c>
      <c r="B426" s="547" t="s">
        <v>4135</v>
      </c>
      <c r="C426" s="334">
        <v>0</v>
      </c>
      <c r="D426" s="335"/>
      <c r="E426" s="334">
        <v>0</v>
      </c>
      <c r="F426" s="335">
        <v>1.2</v>
      </c>
      <c r="G426" s="327">
        <v>0</v>
      </c>
      <c r="H426" s="328">
        <v>1.2</v>
      </c>
      <c r="J426" s="329"/>
      <c r="K426" s="329"/>
    </row>
    <row r="427" spans="1:11" ht="25.5">
      <c r="A427" s="347" t="s">
        <v>4136</v>
      </c>
      <c r="B427" s="348" t="s">
        <v>4137</v>
      </c>
      <c r="C427" s="334">
        <v>0</v>
      </c>
      <c r="D427" s="335"/>
      <c r="E427" s="334">
        <v>0</v>
      </c>
      <c r="F427" s="335">
        <v>1</v>
      </c>
      <c r="G427" s="327">
        <v>0</v>
      </c>
      <c r="H427" s="328">
        <v>1</v>
      </c>
      <c r="J427" s="329"/>
      <c r="K427" s="329"/>
    </row>
    <row r="428" spans="1:11">
      <c r="A428" s="330" t="s">
        <v>4138</v>
      </c>
      <c r="B428" s="331" t="s">
        <v>4139</v>
      </c>
      <c r="C428" s="334">
        <v>0</v>
      </c>
      <c r="D428" s="335"/>
      <c r="E428" s="334">
        <v>0</v>
      </c>
      <c r="F428" s="335">
        <v>1</v>
      </c>
      <c r="G428" s="327">
        <v>0</v>
      </c>
      <c r="H428" s="328">
        <v>1</v>
      </c>
      <c r="J428" s="329"/>
      <c r="K428" s="329"/>
    </row>
    <row r="429" spans="1:11">
      <c r="A429" s="330" t="s">
        <v>4140</v>
      </c>
      <c r="B429" s="331" t="s">
        <v>4141</v>
      </c>
      <c r="C429" s="334">
        <v>0</v>
      </c>
      <c r="D429" s="335"/>
      <c r="E429" s="334">
        <v>0</v>
      </c>
      <c r="F429" s="335">
        <v>1</v>
      </c>
      <c r="G429" s="327">
        <v>0</v>
      </c>
      <c r="H429" s="328">
        <v>1</v>
      </c>
      <c r="J429" s="329"/>
      <c r="K429" s="329"/>
    </row>
    <row r="430" spans="1:11">
      <c r="A430" s="377" t="s">
        <v>4142</v>
      </c>
      <c r="B430" s="378" t="s">
        <v>4143</v>
      </c>
      <c r="C430" s="334">
        <v>0</v>
      </c>
      <c r="D430" s="335"/>
      <c r="E430" s="334">
        <v>0</v>
      </c>
      <c r="F430" s="335">
        <v>1.2</v>
      </c>
      <c r="G430" s="327">
        <v>0</v>
      </c>
      <c r="H430" s="328">
        <v>1.2</v>
      </c>
      <c r="J430" s="329"/>
      <c r="K430" s="329"/>
    </row>
    <row r="431" spans="1:11">
      <c r="A431" s="365" t="s">
        <v>4144</v>
      </c>
      <c r="B431" s="366" t="s">
        <v>4145</v>
      </c>
      <c r="C431" s="334">
        <v>0</v>
      </c>
      <c r="D431" s="335"/>
      <c r="E431" s="334">
        <v>0</v>
      </c>
      <c r="F431" s="335">
        <v>1</v>
      </c>
      <c r="G431" s="327">
        <v>0</v>
      </c>
      <c r="H431" s="328">
        <v>1</v>
      </c>
      <c r="J431" s="329"/>
      <c r="K431" s="329"/>
    </row>
    <row r="432" spans="1:11">
      <c r="A432" s="330" t="s">
        <v>4146</v>
      </c>
      <c r="B432" s="331" t="s">
        <v>4147</v>
      </c>
      <c r="C432" s="540">
        <v>0</v>
      </c>
      <c r="D432" s="541"/>
      <c r="E432" s="540">
        <v>0</v>
      </c>
      <c r="F432" s="335">
        <v>1</v>
      </c>
      <c r="G432" s="327">
        <v>0</v>
      </c>
      <c r="H432" s="328">
        <v>1</v>
      </c>
      <c r="J432" s="329"/>
      <c r="K432" s="329"/>
    </row>
    <row r="433" spans="1:11">
      <c r="A433" s="330" t="s">
        <v>4148</v>
      </c>
      <c r="B433" s="331" t="s">
        <v>4149</v>
      </c>
      <c r="C433" s="540">
        <v>0</v>
      </c>
      <c r="D433" s="541"/>
      <c r="E433" s="540">
        <v>0</v>
      </c>
      <c r="F433" s="335">
        <v>1</v>
      </c>
      <c r="G433" s="327">
        <v>0</v>
      </c>
      <c r="H433" s="328">
        <v>1</v>
      </c>
      <c r="J433" s="329"/>
      <c r="K433" s="329"/>
    </row>
    <row r="434" spans="1:11">
      <c r="A434" s="330" t="s">
        <v>4150</v>
      </c>
      <c r="B434" s="331" t="s">
        <v>4151</v>
      </c>
      <c r="C434" s="540">
        <v>0</v>
      </c>
      <c r="D434" s="541"/>
      <c r="E434" s="540">
        <v>8</v>
      </c>
      <c r="F434" s="541">
        <v>4.8</v>
      </c>
      <c r="G434" s="327">
        <v>8</v>
      </c>
      <c r="H434" s="328">
        <v>4.8</v>
      </c>
      <c r="J434" s="329"/>
      <c r="K434" s="329"/>
    </row>
    <row r="435" spans="1:11">
      <c r="A435" s="330" t="s">
        <v>4152</v>
      </c>
      <c r="B435" s="331" t="s">
        <v>4153</v>
      </c>
      <c r="C435" s="540">
        <v>0</v>
      </c>
      <c r="D435" s="541"/>
      <c r="E435" s="540">
        <v>2</v>
      </c>
      <c r="F435" s="541">
        <v>19</v>
      </c>
      <c r="G435" s="327">
        <v>2</v>
      </c>
      <c r="H435" s="328">
        <v>19</v>
      </c>
      <c r="J435" s="329"/>
      <c r="K435" s="329"/>
    </row>
    <row r="436" spans="1:11">
      <c r="A436" s="330" t="s">
        <v>4154</v>
      </c>
      <c r="B436" s="331" t="s">
        <v>4155</v>
      </c>
      <c r="C436" s="540">
        <v>0</v>
      </c>
      <c r="D436" s="541"/>
      <c r="E436" s="540">
        <v>6</v>
      </c>
      <c r="F436" s="541">
        <v>2.4</v>
      </c>
      <c r="G436" s="327">
        <v>6</v>
      </c>
      <c r="H436" s="328">
        <v>2.4</v>
      </c>
      <c r="J436" s="329"/>
      <c r="K436" s="329"/>
    </row>
    <row r="437" spans="1:11" ht="25.5">
      <c r="A437" s="330" t="s">
        <v>4156</v>
      </c>
      <c r="B437" s="331" t="s">
        <v>4157</v>
      </c>
      <c r="C437" s="540">
        <v>0</v>
      </c>
      <c r="D437" s="541"/>
      <c r="E437" s="540">
        <v>0</v>
      </c>
      <c r="F437" s="335">
        <v>1.2</v>
      </c>
      <c r="G437" s="327">
        <v>0</v>
      </c>
      <c r="H437" s="328">
        <v>1.2</v>
      </c>
      <c r="J437" s="329"/>
      <c r="K437" s="329"/>
    </row>
    <row r="438" spans="1:11">
      <c r="A438" s="379" t="s">
        <v>4158</v>
      </c>
      <c r="B438" s="987" t="s">
        <v>4159</v>
      </c>
      <c r="C438" s="540">
        <v>0</v>
      </c>
      <c r="D438" s="541"/>
      <c r="E438" s="540">
        <v>0</v>
      </c>
      <c r="F438" s="335">
        <v>1</v>
      </c>
      <c r="G438" s="327">
        <v>0</v>
      </c>
      <c r="H438" s="328">
        <v>1</v>
      </c>
      <c r="J438" s="329"/>
      <c r="K438" s="329"/>
    </row>
    <row r="439" spans="1:11">
      <c r="A439" s="380" t="s">
        <v>4160</v>
      </c>
      <c r="B439" s="348" t="s">
        <v>4161</v>
      </c>
      <c r="C439" s="540">
        <v>0</v>
      </c>
      <c r="D439" s="541"/>
      <c r="E439" s="540">
        <v>0</v>
      </c>
      <c r="F439" s="335">
        <v>1</v>
      </c>
      <c r="G439" s="327">
        <v>0</v>
      </c>
      <c r="H439" s="328">
        <v>1</v>
      </c>
      <c r="J439" s="329"/>
      <c r="K439" s="329"/>
    </row>
    <row r="440" spans="1:11" ht="25.5">
      <c r="A440" s="381" t="s">
        <v>4162</v>
      </c>
      <c r="B440" s="331" t="s">
        <v>4163</v>
      </c>
      <c r="C440" s="540">
        <v>0</v>
      </c>
      <c r="D440" s="541"/>
      <c r="E440" s="540">
        <v>0</v>
      </c>
      <c r="F440" s="335">
        <v>1</v>
      </c>
      <c r="G440" s="327">
        <v>0</v>
      </c>
      <c r="H440" s="328">
        <v>1</v>
      </c>
      <c r="J440" s="329"/>
      <c r="K440" s="329"/>
    </row>
    <row r="441" spans="1:11" ht="25.5">
      <c r="A441" s="380" t="s">
        <v>4164</v>
      </c>
      <c r="B441" s="348" t="s">
        <v>4165</v>
      </c>
      <c r="C441" s="540">
        <v>0</v>
      </c>
      <c r="D441" s="541"/>
      <c r="E441" s="540">
        <v>0</v>
      </c>
      <c r="F441" s="541">
        <v>1.2</v>
      </c>
      <c r="G441" s="327">
        <v>0</v>
      </c>
      <c r="H441" s="328">
        <v>1.2</v>
      </c>
      <c r="J441" s="329"/>
      <c r="K441" s="329"/>
    </row>
    <row r="442" spans="1:11" ht="13.5" customHeight="1">
      <c r="A442" s="380" t="s">
        <v>4166</v>
      </c>
      <c r="B442" s="348" t="s">
        <v>4167</v>
      </c>
      <c r="C442" s="540">
        <v>0</v>
      </c>
      <c r="D442" s="541"/>
      <c r="E442" s="540">
        <v>0</v>
      </c>
      <c r="F442" s="335">
        <v>1</v>
      </c>
      <c r="G442" s="327">
        <v>0</v>
      </c>
      <c r="H442" s="328">
        <v>1</v>
      </c>
      <c r="J442" s="329"/>
      <c r="K442" s="329"/>
    </row>
    <row r="443" spans="1:11">
      <c r="A443" s="381" t="s">
        <v>4168</v>
      </c>
      <c r="B443" s="382" t="s">
        <v>4169</v>
      </c>
      <c r="C443" s="540">
        <v>0</v>
      </c>
      <c r="D443" s="541"/>
      <c r="E443" s="540">
        <v>1</v>
      </c>
      <c r="F443" s="541">
        <v>7.1999999999999993</v>
      </c>
      <c r="G443" s="327">
        <v>1</v>
      </c>
      <c r="H443" s="328">
        <v>7.1999999999999993</v>
      </c>
      <c r="J443" s="329"/>
      <c r="K443" s="329"/>
    </row>
    <row r="444" spans="1:11">
      <c r="A444" s="369" t="s">
        <v>4170</v>
      </c>
      <c r="B444" s="382" t="s">
        <v>4171</v>
      </c>
      <c r="C444" s="540">
        <v>0</v>
      </c>
      <c r="D444" s="541"/>
      <c r="E444" s="540">
        <v>0</v>
      </c>
      <c r="F444" s="335">
        <v>1</v>
      </c>
      <c r="G444" s="327">
        <v>0</v>
      </c>
      <c r="H444" s="328">
        <v>1</v>
      </c>
      <c r="J444" s="329"/>
      <c r="K444" s="329"/>
    </row>
    <row r="445" spans="1:11">
      <c r="A445" s="380" t="s">
        <v>4172</v>
      </c>
      <c r="B445" s="348" t="s">
        <v>4173</v>
      </c>
      <c r="C445" s="540">
        <v>0</v>
      </c>
      <c r="D445" s="541"/>
      <c r="E445" s="540">
        <v>0</v>
      </c>
      <c r="F445" s="335">
        <v>1</v>
      </c>
      <c r="G445" s="327">
        <v>0</v>
      </c>
      <c r="H445" s="328">
        <v>1</v>
      </c>
      <c r="J445" s="329"/>
      <c r="K445" s="329"/>
    </row>
    <row r="446" spans="1:11" ht="25.5">
      <c r="A446" s="383" t="s">
        <v>4174</v>
      </c>
      <c r="B446" s="382" t="s">
        <v>4175</v>
      </c>
      <c r="C446" s="540">
        <v>0</v>
      </c>
      <c r="D446" s="541"/>
      <c r="E446" s="540">
        <v>0</v>
      </c>
      <c r="F446" s="335">
        <v>1</v>
      </c>
      <c r="G446" s="327">
        <v>0</v>
      </c>
      <c r="H446" s="328">
        <v>1</v>
      </c>
      <c r="J446" s="329"/>
      <c r="K446" s="329"/>
    </row>
    <row r="447" spans="1:11">
      <c r="A447" s="347" t="s">
        <v>4176</v>
      </c>
      <c r="B447" s="382" t="s">
        <v>4177</v>
      </c>
      <c r="C447" s="540">
        <v>0</v>
      </c>
      <c r="D447" s="541"/>
      <c r="E447" s="540">
        <v>0</v>
      </c>
      <c r="F447" s="541">
        <v>1.2</v>
      </c>
      <c r="G447" s="327">
        <v>0</v>
      </c>
      <c r="H447" s="328">
        <v>1.2</v>
      </c>
      <c r="J447" s="329"/>
      <c r="K447" s="329"/>
    </row>
    <row r="448" spans="1:11">
      <c r="A448" s="347" t="s">
        <v>4178</v>
      </c>
      <c r="B448" s="382" t="s">
        <v>4179</v>
      </c>
      <c r="C448" s="540">
        <v>0</v>
      </c>
      <c r="D448" s="541"/>
      <c r="E448" s="540">
        <v>0</v>
      </c>
      <c r="F448" s="335">
        <v>1</v>
      </c>
      <c r="G448" s="327">
        <v>0</v>
      </c>
      <c r="H448" s="328">
        <v>1</v>
      </c>
      <c r="J448" s="329"/>
      <c r="K448" s="329"/>
    </row>
    <row r="449" spans="1:11">
      <c r="A449" s="330" t="s">
        <v>4180</v>
      </c>
      <c r="B449" s="384" t="s">
        <v>4181</v>
      </c>
      <c r="C449" s="540">
        <v>0</v>
      </c>
      <c r="D449" s="541"/>
      <c r="E449" s="540">
        <v>0</v>
      </c>
      <c r="F449" s="335">
        <v>1</v>
      </c>
      <c r="G449" s="327">
        <v>0</v>
      </c>
      <c r="H449" s="328">
        <v>1</v>
      </c>
      <c r="J449" s="329"/>
      <c r="K449" s="329"/>
    </row>
    <row r="450" spans="1:11">
      <c r="A450" s="330" t="s">
        <v>4182</v>
      </c>
      <c r="B450" s="385" t="s">
        <v>4183</v>
      </c>
      <c r="C450" s="540">
        <v>0</v>
      </c>
      <c r="D450" s="541"/>
      <c r="E450" s="540">
        <v>0</v>
      </c>
      <c r="F450" s="335">
        <v>1</v>
      </c>
      <c r="G450" s="327">
        <v>0</v>
      </c>
      <c r="H450" s="328">
        <v>1</v>
      </c>
      <c r="J450" s="329"/>
      <c r="K450" s="329"/>
    </row>
    <row r="451" spans="1:11">
      <c r="A451" s="386" t="s">
        <v>4184</v>
      </c>
      <c r="B451" s="382" t="s">
        <v>4185</v>
      </c>
      <c r="C451" s="540">
        <v>0</v>
      </c>
      <c r="D451" s="541"/>
      <c r="E451" s="540">
        <v>1</v>
      </c>
      <c r="F451" s="541">
        <v>1.2</v>
      </c>
      <c r="G451" s="327">
        <v>1</v>
      </c>
      <c r="H451" s="328">
        <v>1.2</v>
      </c>
      <c r="J451" s="329"/>
      <c r="K451" s="329"/>
    </row>
    <row r="452" spans="1:11">
      <c r="A452" s="381" t="s">
        <v>4186</v>
      </c>
      <c r="B452" s="382" t="s">
        <v>4187</v>
      </c>
      <c r="C452" s="540">
        <v>0</v>
      </c>
      <c r="D452" s="541"/>
      <c r="E452" s="540">
        <v>0</v>
      </c>
      <c r="F452" s="541">
        <v>1.2</v>
      </c>
      <c r="G452" s="327">
        <v>0</v>
      </c>
      <c r="H452" s="328">
        <v>1.2</v>
      </c>
      <c r="J452" s="329"/>
      <c r="K452" s="329"/>
    </row>
    <row r="453" spans="1:11">
      <c r="A453" s="330" t="s">
        <v>4188</v>
      </c>
      <c r="B453" s="346" t="s">
        <v>4189</v>
      </c>
      <c r="C453" s="540">
        <v>0</v>
      </c>
      <c r="D453" s="541"/>
      <c r="E453" s="540">
        <v>0</v>
      </c>
      <c r="F453" s="335">
        <v>1</v>
      </c>
      <c r="G453" s="327">
        <v>0</v>
      </c>
      <c r="H453" s="328">
        <v>1</v>
      </c>
      <c r="J453" s="329"/>
      <c r="K453" s="329"/>
    </row>
    <row r="454" spans="1:11">
      <c r="A454" s="330" t="s">
        <v>4190</v>
      </c>
      <c r="B454" s="382" t="s">
        <v>4191</v>
      </c>
      <c r="C454" s="540">
        <v>0</v>
      </c>
      <c r="D454" s="541"/>
      <c r="E454" s="540">
        <v>0</v>
      </c>
      <c r="F454" s="335">
        <v>1</v>
      </c>
      <c r="G454" s="327">
        <v>0</v>
      </c>
      <c r="H454" s="328">
        <v>1</v>
      </c>
      <c r="J454" s="329"/>
      <c r="K454" s="329"/>
    </row>
    <row r="455" spans="1:11" ht="25.5">
      <c r="A455" s="386" t="s">
        <v>4192</v>
      </c>
      <c r="B455" s="382" t="s">
        <v>4193</v>
      </c>
      <c r="C455" s="540">
        <v>0</v>
      </c>
      <c r="D455" s="541"/>
      <c r="E455" s="540">
        <v>0</v>
      </c>
      <c r="F455" s="335">
        <v>1</v>
      </c>
      <c r="G455" s="327">
        <v>0</v>
      </c>
      <c r="H455" s="328">
        <v>1</v>
      </c>
      <c r="J455" s="329"/>
      <c r="K455" s="329"/>
    </row>
    <row r="456" spans="1:11" ht="25.5">
      <c r="A456" s="330" t="s">
        <v>4194</v>
      </c>
      <c r="B456" s="382" t="s">
        <v>4195</v>
      </c>
      <c r="C456" s="540">
        <v>0</v>
      </c>
      <c r="D456" s="541"/>
      <c r="E456" s="540">
        <v>0</v>
      </c>
      <c r="F456" s="335">
        <v>1</v>
      </c>
      <c r="G456" s="327">
        <v>0</v>
      </c>
      <c r="H456" s="328">
        <v>1</v>
      </c>
      <c r="J456" s="329"/>
      <c r="K456" s="329"/>
    </row>
    <row r="457" spans="1:11">
      <c r="A457" s="330" t="s">
        <v>4196</v>
      </c>
      <c r="B457" s="382" t="s">
        <v>4197</v>
      </c>
      <c r="C457" s="540">
        <v>0</v>
      </c>
      <c r="D457" s="541"/>
      <c r="E457" s="540">
        <v>0</v>
      </c>
      <c r="F457" s="335">
        <v>1</v>
      </c>
      <c r="G457" s="327">
        <v>0</v>
      </c>
      <c r="H457" s="328">
        <v>1</v>
      </c>
      <c r="J457" s="329"/>
      <c r="K457" s="329"/>
    </row>
    <row r="458" spans="1:11">
      <c r="A458" s="330" t="s">
        <v>4198</v>
      </c>
      <c r="B458" s="343" t="s">
        <v>4199</v>
      </c>
      <c r="C458" s="540">
        <v>0</v>
      </c>
      <c r="D458" s="541"/>
      <c r="E458" s="540">
        <v>0</v>
      </c>
      <c r="F458" s="335">
        <v>1</v>
      </c>
      <c r="G458" s="327">
        <v>0</v>
      </c>
      <c r="H458" s="328">
        <v>1</v>
      </c>
      <c r="J458" s="329"/>
      <c r="K458" s="329"/>
    </row>
    <row r="459" spans="1:11">
      <c r="A459" s="386" t="s">
        <v>4200</v>
      </c>
      <c r="B459" s="382" t="s">
        <v>4201</v>
      </c>
      <c r="C459" s="540">
        <v>0</v>
      </c>
      <c r="D459" s="541"/>
      <c r="E459" s="540">
        <v>0</v>
      </c>
      <c r="F459" s="541">
        <v>2.4</v>
      </c>
      <c r="G459" s="327">
        <v>0</v>
      </c>
      <c r="H459" s="328">
        <v>2.4</v>
      </c>
      <c r="J459" s="329"/>
      <c r="K459" s="329"/>
    </row>
    <row r="460" spans="1:11">
      <c r="A460" s="386" t="s">
        <v>4202</v>
      </c>
      <c r="B460" s="382" t="s">
        <v>4203</v>
      </c>
      <c r="C460" s="540">
        <v>0</v>
      </c>
      <c r="D460" s="541"/>
      <c r="E460" s="540">
        <v>0</v>
      </c>
      <c r="F460" s="541">
        <v>2.4</v>
      </c>
      <c r="G460" s="327">
        <v>0</v>
      </c>
      <c r="H460" s="328">
        <v>2.4</v>
      </c>
      <c r="J460" s="329"/>
      <c r="K460" s="329"/>
    </row>
    <row r="461" spans="1:11">
      <c r="A461" s="387" t="s">
        <v>4204</v>
      </c>
      <c r="B461" s="382" t="s">
        <v>4205</v>
      </c>
      <c r="C461" s="540">
        <v>0</v>
      </c>
      <c r="D461" s="541"/>
      <c r="E461" s="540">
        <v>1</v>
      </c>
      <c r="F461" s="541">
        <v>3.5999999999999996</v>
      </c>
      <c r="G461" s="327">
        <v>1</v>
      </c>
      <c r="H461" s="328">
        <v>3.5999999999999996</v>
      </c>
      <c r="J461" s="329"/>
      <c r="K461" s="329"/>
    </row>
    <row r="462" spans="1:11">
      <c r="A462" s="386" t="s">
        <v>4206</v>
      </c>
      <c r="B462" s="382" t="s">
        <v>4207</v>
      </c>
      <c r="C462" s="540">
        <v>0</v>
      </c>
      <c r="D462" s="541"/>
      <c r="E462" s="540">
        <v>0</v>
      </c>
      <c r="F462" s="541">
        <v>2.4</v>
      </c>
      <c r="G462" s="327">
        <v>0</v>
      </c>
      <c r="H462" s="328">
        <v>2.4</v>
      </c>
      <c r="J462" s="329"/>
      <c r="K462" s="329"/>
    </row>
    <row r="463" spans="1:11">
      <c r="A463" s="330" t="s">
        <v>4208</v>
      </c>
      <c r="B463" s="382" t="s">
        <v>4209</v>
      </c>
      <c r="C463" s="540">
        <v>0</v>
      </c>
      <c r="D463" s="541"/>
      <c r="E463" s="540">
        <v>1</v>
      </c>
      <c r="F463" s="541">
        <v>1.2</v>
      </c>
      <c r="G463" s="327">
        <v>1</v>
      </c>
      <c r="H463" s="328">
        <v>1.2</v>
      </c>
      <c r="J463" s="329"/>
      <c r="K463" s="329"/>
    </row>
    <row r="464" spans="1:11">
      <c r="A464" s="386" t="s">
        <v>4210</v>
      </c>
      <c r="B464" s="382" t="s">
        <v>4211</v>
      </c>
      <c r="C464" s="540">
        <v>0</v>
      </c>
      <c r="D464" s="541"/>
      <c r="E464" s="540">
        <v>0</v>
      </c>
      <c r="F464" s="541">
        <v>2.4</v>
      </c>
      <c r="G464" s="327">
        <v>0</v>
      </c>
      <c r="H464" s="328">
        <v>2.4</v>
      </c>
      <c r="J464" s="329"/>
      <c r="K464" s="329"/>
    </row>
    <row r="465" spans="1:11">
      <c r="A465" s="380" t="s">
        <v>4212</v>
      </c>
      <c r="B465" s="348" t="s">
        <v>4213</v>
      </c>
      <c r="C465" s="540">
        <v>0</v>
      </c>
      <c r="D465" s="541"/>
      <c r="E465" s="540">
        <v>2</v>
      </c>
      <c r="F465" s="335">
        <v>1</v>
      </c>
      <c r="G465" s="327">
        <v>2</v>
      </c>
      <c r="H465" s="328">
        <v>1</v>
      </c>
      <c r="J465" s="329"/>
      <c r="K465" s="329"/>
    </row>
    <row r="466" spans="1:11">
      <c r="A466" s="330" t="s">
        <v>4214</v>
      </c>
      <c r="B466" s="343" t="s">
        <v>4215</v>
      </c>
      <c r="C466" s="540">
        <v>0</v>
      </c>
      <c r="D466" s="541"/>
      <c r="E466" s="540">
        <v>0</v>
      </c>
      <c r="F466" s="335">
        <v>1</v>
      </c>
      <c r="G466" s="327">
        <v>0</v>
      </c>
      <c r="H466" s="328">
        <v>1</v>
      </c>
      <c r="J466" s="329"/>
      <c r="K466" s="329"/>
    </row>
    <row r="467" spans="1:11">
      <c r="A467" s="330" t="s">
        <v>4216</v>
      </c>
      <c r="B467" s="343" t="s">
        <v>4217</v>
      </c>
      <c r="C467" s="540">
        <v>0</v>
      </c>
      <c r="D467" s="541"/>
      <c r="E467" s="540">
        <v>0</v>
      </c>
      <c r="F467" s="335">
        <v>1</v>
      </c>
      <c r="G467" s="327">
        <v>0</v>
      </c>
      <c r="H467" s="328">
        <v>1</v>
      </c>
      <c r="J467" s="329"/>
      <c r="K467" s="329"/>
    </row>
    <row r="468" spans="1:11">
      <c r="A468" s="330" t="s">
        <v>4218</v>
      </c>
      <c r="B468" s="343" t="s">
        <v>4219</v>
      </c>
      <c r="C468" s="540">
        <v>0</v>
      </c>
      <c r="D468" s="541"/>
      <c r="E468" s="540">
        <v>0</v>
      </c>
      <c r="F468" s="541">
        <v>1.2</v>
      </c>
      <c r="G468" s="327">
        <v>0</v>
      </c>
      <c r="H468" s="328">
        <v>1.2</v>
      </c>
      <c r="J468" s="329"/>
      <c r="K468" s="329"/>
    </row>
    <row r="469" spans="1:11">
      <c r="A469" s="330" t="s">
        <v>4220</v>
      </c>
      <c r="B469" s="331" t="s">
        <v>4221</v>
      </c>
      <c r="C469" s="540">
        <v>0</v>
      </c>
      <c r="D469" s="541"/>
      <c r="E469" s="540">
        <v>0</v>
      </c>
      <c r="F469" s="541">
        <v>1.2</v>
      </c>
      <c r="G469" s="327">
        <v>0</v>
      </c>
      <c r="H469" s="328">
        <v>1.2</v>
      </c>
      <c r="J469" s="329"/>
      <c r="K469" s="329"/>
    </row>
    <row r="470" spans="1:11">
      <c r="A470" s="330" t="s">
        <v>4222</v>
      </c>
      <c r="B470" s="343" t="s">
        <v>4223</v>
      </c>
      <c r="C470" s="540">
        <v>0</v>
      </c>
      <c r="D470" s="541"/>
      <c r="E470" s="540">
        <v>1</v>
      </c>
      <c r="F470" s="335">
        <v>1</v>
      </c>
      <c r="G470" s="327">
        <v>1</v>
      </c>
      <c r="H470" s="328">
        <v>1</v>
      </c>
      <c r="J470" s="329"/>
      <c r="K470" s="329"/>
    </row>
    <row r="471" spans="1:11">
      <c r="A471" s="330" t="s">
        <v>4224</v>
      </c>
      <c r="B471" s="343" t="s">
        <v>4225</v>
      </c>
      <c r="C471" s="540">
        <v>0</v>
      </c>
      <c r="D471" s="541"/>
      <c r="E471" s="540">
        <v>0</v>
      </c>
      <c r="F471" s="541">
        <v>1.2</v>
      </c>
      <c r="G471" s="327">
        <v>0</v>
      </c>
      <c r="H471" s="328">
        <v>1.2</v>
      </c>
      <c r="J471" s="329"/>
      <c r="K471" s="329"/>
    </row>
    <row r="472" spans="1:11">
      <c r="A472" s="330" t="s">
        <v>4226</v>
      </c>
      <c r="B472" s="343" t="s">
        <v>4227</v>
      </c>
      <c r="C472" s="540">
        <v>0</v>
      </c>
      <c r="D472" s="541"/>
      <c r="E472" s="540">
        <v>6</v>
      </c>
      <c r="F472" s="541">
        <v>15</v>
      </c>
      <c r="G472" s="327">
        <v>6</v>
      </c>
      <c r="H472" s="328">
        <v>15</v>
      </c>
      <c r="J472" s="329"/>
      <c r="K472" s="329"/>
    </row>
    <row r="473" spans="1:11">
      <c r="A473" s="330" t="s">
        <v>4228</v>
      </c>
      <c r="B473" s="343" t="s">
        <v>4229</v>
      </c>
      <c r="C473" s="540">
        <v>0</v>
      </c>
      <c r="D473" s="541"/>
      <c r="E473" s="540">
        <v>0</v>
      </c>
      <c r="F473" s="541">
        <v>1.2</v>
      </c>
      <c r="G473" s="327">
        <v>0</v>
      </c>
      <c r="H473" s="328">
        <v>1.2</v>
      </c>
      <c r="J473" s="329"/>
      <c r="K473" s="329"/>
    </row>
    <row r="474" spans="1:11" ht="25.5">
      <c r="A474" s="330" t="s">
        <v>4230</v>
      </c>
      <c r="B474" s="343" t="s">
        <v>4231</v>
      </c>
      <c r="C474" s="540">
        <v>0</v>
      </c>
      <c r="D474" s="541"/>
      <c r="E474" s="540">
        <v>0</v>
      </c>
      <c r="F474" s="541">
        <v>10.8</v>
      </c>
      <c r="G474" s="327">
        <v>0</v>
      </c>
      <c r="H474" s="328">
        <v>10.8</v>
      </c>
      <c r="J474" s="329"/>
      <c r="K474" s="329"/>
    </row>
    <row r="475" spans="1:11">
      <c r="A475" s="330" t="s">
        <v>4232</v>
      </c>
      <c r="B475" s="331" t="s">
        <v>4233</v>
      </c>
      <c r="C475" s="540">
        <v>0</v>
      </c>
      <c r="D475" s="541"/>
      <c r="E475" s="540">
        <v>0</v>
      </c>
      <c r="F475" s="335">
        <v>1</v>
      </c>
      <c r="G475" s="327">
        <v>0</v>
      </c>
      <c r="H475" s="328">
        <v>1</v>
      </c>
      <c r="J475" s="329"/>
      <c r="K475" s="329"/>
    </row>
    <row r="476" spans="1:11">
      <c r="A476" s="330" t="s">
        <v>4234</v>
      </c>
      <c r="B476" s="343" t="s">
        <v>4235</v>
      </c>
      <c r="C476" s="540">
        <v>0</v>
      </c>
      <c r="D476" s="541"/>
      <c r="E476" s="540">
        <v>0</v>
      </c>
      <c r="F476" s="335">
        <v>1</v>
      </c>
      <c r="G476" s="327">
        <v>0</v>
      </c>
      <c r="H476" s="328">
        <v>1</v>
      </c>
      <c r="J476" s="329"/>
      <c r="K476" s="329"/>
    </row>
    <row r="477" spans="1:11">
      <c r="A477" s="330" t="s">
        <v>4236</v>
      </c>
      <c r="B477" s="331" t="s">
        <v>4237</v>
      </c>
      <c r="C477" s="540">
        <v>0</v>
      </c>
      <c r="D477" s="541"/>
      <c r="E477" s="540">
        <v>0</v>
      </c>
      <c r="F477" s="541">
        <v>6</v>
      </c>
      <c r="G477" s="327">
        <v>0</v>
      </c>
      <c r="H477" s="328">
        <v>6</v>
      </c>
      <c r="J477" s="329"/>
      <c r="K477" s="329"/>
    </row>
    <row r="478" spans="1:11">
      <c r="A478" s="380" t="s">
        <v>4238</v>
      </c>
      <c r="B478" s="348" t="s">
        <v>4239</v>
      </c>
      <c r="C478" s="540">
        <v>0</v>
      </c>
      <c r="D478" s="541"/>
      <c r="E478" s="540">
        <v>1</v>
      </c>
      <c r="F478" s="335">
        <v>1</v>
      </c>
      <c r="G478" s="327">
        <v>1</v>
      </c>
      <c r="H478" s="328">
        <v>1</v>
      </c>
      <c r="J478" s="329"/>
      <c r="K478" s="329"/>
    </row>
    <row r="479" spans="1:11">
      <c r="A479" s="369" t="s">
        <v>4240</v>
      </c>
      <c r="B479" s="987" t="s">
        <v>4241</v>
      </c>
      <c r="C479" s="540">
        <v>0</v>
      </c>
      <c r="D479" s="541"/>
      <c r="E479" s="540">
        <v>0</v>
      </c>
      <c r="F479" s="335">
        <v>1</v>
      </c>
      <c r="G479" s="327">
        <v>0</v>
      </c>
      <c r="H479" s="328">
        <v>1</v>
      </c>
      <c r="J479" s="329"/>
      <c r="K479" s="329"/>
    </row>
    <row r="480" spans="1:11">
      <c r="A480" s="386" t="s">
        <v>4242</v>
      </c>
      <c r="B480" s="343" t="s">
        <v>4243</v>
      </c>
      <c r="C480" s="540">
        <v>0</v>
      </c>
      <c r="D480" s="541"/>
      <c r="E480" s="540">
        <v>1</v>
      </c>
      <c r="F480" s="335">
        <v>1</v>
      </c>
      <c r="G480" s="327">
        <v>1</v>
      </c>
      <c r="H480" s="328">
        <v>1</v>
      </c>
      <c r="J480" s="329"/>
      <c r="K480" s="329"/>
    </row>
    <row r="481" spans="1:11">
      <c r="A481" s="380" t="s">
        <v>4244</v>
      </c>
      <c r="B481" s="348" t="s">
        <v>4245</v>
      </c>
      <c r="C481" s="540">
        <v>0</v>
      </c>
      <c r="D481" s="541"/>
      <c r="E481" s="540">
        <v>1</v>
      </c>
      <c r="F481" s="541">
        <v>2.4</v>
      </c>
      <c r="G481" s="327">
        <v>1</v>
      </c>
      <c r="H481" s="328">
        <v>2.4</v>
      </c>
      <c r="J481" s="329"/>
      <c r="K481" s="329"/>
    </row>
    <row r="482" spans="1:11">
      <c r="A482" s="388" t="s">
        <v>4246</v>
      </c>
      <c r="B482" s="988" t="s">
        <v>4247</v>
      </c>
      <c r="C482" s="540">
        <v>0</v>
      </c>
      <c r="D482" s="541"/>
      <c r="E482" s="540">
        <v>0</v>
      </c>
      <c r="F482" s="541">
        <v>1.2</v>
      </c>
      <c r="G482" s="327">
        <v>0</v>
      </c>
      <c r="H482" s="328">
        <v>1.2</v>
      </c>
      <c r="J482" s="329"/>
      <c r="K482" s="329"/>
    </row>
    <row r="483" spans="1:11">
      <c r="A483" s="389" t="s">
        <v>4248</v>
      </c>
      <c r="B483" s="390" t="s">
        <v>4249</v>
      </c>
      <c r="C483" s="540">
        <v>0</v>
      </c>
      <c r="D483" s="541"/>
      <c r="E483" s="540">
        <v>0</v>
      </c>
      <c r="F483" s="541">
        <v>1.2</v>
      </c>
      <c r="G483" s="327">
        <v>0</v>
      </c>
      <c r="H483" s="328">
        <v>1.2</v>
      </c>
      <c r="J483" s="329"/>
      <c r="K483" s="329"/>
    </row>
    <row r="484" spans="1:11">
      <c r="A484" s="389" t="s">
        <v>4250</v>
      </c>
      <c r="B484" s="382" t="s">
        <v>4251</v>
      </c>
      <c r="C484" s="540">
        <v>0</v>
      </c>
      <c r="D484" s="541"/>
      <c r="E484" s="540">
        <v>0</v>
      </c>
      <c r="F484" s="335">
        <v>1</v>
      </c>
      <c r="G484" s="327">
        <v>0</v>
      </c>
      <c r="H484" s="328">
        <v>1</v>
      </c>
      <c r="J484" s="329"/>
      <c r="K484" s="329"/>
    </row>
    <row r="485" spans="1:11">
      <c r="A485" s="389" t="s">
        <v>4252</v>
      </c>
      <c r="B485" s="382" t="s">
        <v>4253</v>
      </c>
      <c r="C485" s="540">
        <v>0</v>
      </c>
      <c r="D485" s="541"/>
      <c r="E485" s="540">
        <v>0</v>
      </c>
      <c r="F485" s="541">
        <v>1.2</v>
      </c>
      <c r="G485" s="327">
        <v>0</v>
      </c>
      <c r="H485" s="328">
        <v>1.2</v>
      </c>
      <c r="J485" s="329"/>
      <c r="K485" s="329"/>
    </row>
    <row r="486" spans="1:11" ht="25.5">
      <c r="A486" s="389" t="s">
        <v>4254</v>
      </c>
      <c r="B486" s="382" t="s">
        <v>4255</v>
      </c>
      <c r="C486" s="540">
        <v>0</v>
      </c>
      <c r="D486" s="541"/>
      <c r="E486" s="540">
        <v>0</v>
      </c>
      <c r="F486" s="335">
        <v>1</v>
      </c>
      <c r="G486" s="327">
        <v>0</v>
      </c>
      <c r="H486" s="328">
        <v>1</v>
      </c>
      <c r="J486" s="329"/>
      <c r="K486" s="329"/>
    </row>
    <row r="487" spans="1:11">
      <c r="A487" s="389" t="s">
        <v>4256</v>
      </c>
      <c r="B487" s="382" t="s">
        <v>4257</v>
      </c>
      <c r="C487" s="540">
        <v>0</v>
      </c>
      <c r="D487" s="541"/>
      <c r="E487" s="540">
        <v>0</v>
      </c>
      <c r="F487" s="541">
        <v>1.2</v>
      </c>
      <c r="G487" s="327">
        <v>0</v>
      </c>
      <c r="H487" s="328">
        <v>1.2</v>
      </c>
      <c r="J487" s="329"/>
      <c r="K487" s="329"/>
    </row>
    <row r="488" spans="1:11">
      <c r="A488" s="389" t="s">
        <v>4258</v>
      </c>
      <c r="B488" s="382" t="s">
        <v>4259</v>
      </c>
      <c r="C488" s="540">
        <v>0</v>
      </c>
      <c r="D488" s="541"/>
      <c r="E488" s="540">
        <v>0</v>
      </c>
      <c r="F488" s="335">
        <v>1</v>
      </c>
      <c r="G488" s="327">
        <v>0</v>
      </c>
      <c r="H488" s="328">
        <v>1</v>
      </c>
      <c r="J488" s="329"/>
      <c r="K488" s="329"/>
    </row>
    <row r="489" spans="1:11">
      <c r="A489" s="389" t="s">
        <v>4260</v>
      </c>
      <c r="B489" s="382" t="s">
        <v>4261</v>
      </c>
      <c r="C489" s="540">
        <v>0</v>
      </c>
      <c r="D489" s="541"/>
      <c r="E489" s="540">
        <v>0</v>
      </c>
      <c r="F489" s="335">
        <v>1</v>
      </c>
      <c r="G489" s="327">
        <v>0</v>
      </c>
      <c r="H489" s="328">
        <v>1</v>
      </c>
      <c r="J489" s="329"/>
      <c r="K489" s="329"/>
    </row>
    <row r="490" spans="1:11">
      <c r="A490" s="391" t="s">
        <v>4262</v>
      </c>
      <c r="B490" s="382" t="s">
        <v>4263</v>
      </c>
      <c r="C490" s="334">
        <v>0</v>
      </c>
      <c r="D490" s="335"/>
      <c r="E490" s="334">
        <v>0</v>
      </c>
      <c r="F490" s="335">
        <v>1.2</v>
      </c>
      <c r="G490" s="327">
        <v>0</v>
      </c>
      <c r="H490" s="328">
        <v>1.2</v>
      </c>
      <c r="J490" s="329"/>
      <c r="K490" s="329"/>
    </row>
    <row r="491" spans="1:11" ht="25.5">
      <c r="A491" s="392" t="s">
        <v>4264</v>
      </c>
      <c r="B491" s="331" t="s">
        <v>4265</v>
      </c>
      <c r="C491" s="393">
        <v>0</v>
      </c>
      <c r="D491" s="394"/>
      <c r="E491" s="395">
        <v>0</v>
      </c>
      <c r="F491" s="396">
        <v>1.2</v>
      </c>
      <c r="G491" s="327">
        <v>0</v>
      </c>
      <c r="H491" s="328">
        <v>1.2</v>
      </c>
      <c r="J491" s="329"/>
      <c r="K491" s="329"/>
    </row>
    <row r="492" spans="1:11">
      <c r="A492" s="392" t="s">
        <v>4266</v>
      </c>
      <c r="B492" s="331" t="s">
        <v>4267</v>
      </c>
      <c r="C492" s="393">
        <v>0</v>
      </c>
      <c r="D492" s="394"/>
      <c r="E492" s="395">
        <v>0</v>
      </c>
      <c r="F492" s="396">
        <v>1.2</v>
      </c>
      <c r="G492" s="327">
        <v>0</v>
      </c>
      <c r="H492" s="328">
        <v>1.2</v>
      </c>
      <c r="J492" s="329"/>
      <c r="K492" s="329"/>
    </row>
    <row r="493" spans="1:11">
      <c r="A493" s="392" t="s">
        <v>4268</v>
      </c>
      <c r="B493" s="331" t="s">
        <v>4269</v>
      </c>
      <c r="C493" s="393">
        <v>0</v>
      </c>
      <c r="D493" s="394"/>
      <c r="E493" s="395">
        <v>0</v>
      </c>
      <c r="F493" s="396">
        <v>2.4</v>
      </c>
      <c r="G493" s="327">
        <v>0</v>
      </c>
      <c r="H493" s="328">
        <v>2.4</v>
      </c>
      <c r="J493" s="329"/>
      <c r="K493" s="329"/>
    </row>
    <row r="494" spans="1:11">
      <c r="A494" s="392" t="s">
        <v>4270</v>
      </c>
      <c r="B494" s="331" t="s">
        <v>4271</v>
      </c>
      <c r="C494" s="393">
        <v>0</v>
      </c>
      <c r="D494" s="394"/>
      <c r="E494" s="395">
        <v>0</v>
      </c>
      <c r="F494" s="396">
        <v>1.2</v>
      </c>
      <c r="G494" s="327">
        <v>0</v>
      </c>
      <c r="H494" s="328">
        <v>1.2</v>
      </c>
      <c r="J494" s="329"/>
      <c r="K494" s="329"/>
    </row>
    <row r="495" spans="1:11">
      <c r="A495" s="392" t="s">
        <v>4272</v>
      </c>
      <c r="B495" s="331" t="s">
        <v>4273</v>
      </c>
      <c r="C495" s="393">
        <v>0</v>
      </c>
      <c r="D495" s="394"/>
      <c r="E495" s="395">
        <v>0</v>
      </c>
      <c r="F495" s="396">
        <v>1.2</v>
      </c>
      <c r="G495" s="327">
        <v>0</v>
      </c>
      <c r="H495" s="328">
        <v>1.2</v>
      </c>
      <c r="J495" s="329"/>
      <c r="K495" s="329"/>
    </row>
    <row r="496" spans="1:11">
      <c r="A496" s="392" t="s">
        <v>4274</v>
      </c>
      <c r="B496" s="331" t="s">
        <v>4275</v>
      </c>
      <c r="C496" s="393">
        <v>0</v>
      </c>
      <c r="D496" s="394"/>
      <c r="E496" s="395">
        <v>0</v>
      </c>
      <c r="F496" s="396">
        <v>1.2</v>
      </c>
      <c r="G496" s="327">
        <v>0</v>
      </c>
      <c r="H496" s="328">
        <v>1.2</v>
      </c>
      <c r="J496" s="329"/>
      <c r="K496" s="329"/>
    </row>
    <row r="497" spans="1:11">
      <c r="A497" s="392" t="s">
        <v>4276</v>
      </c>
      <c r="B497" s="331" t="s">
        <v>4277</v>
      </c>
      <c r="C497" s="393">
        <v>0</v>
      </c>
      <c r="D497" s="394"/>
      <c r="E497" s="395">
        <v>0</v>
      </c>
      <c r="F497" s="396">
        <v>1.2</v>
      </c>
      <c r="G497" s="327">
        <v>0</v>
      </c>
      <c r="H497" s="328">
        <v>1.2</v>
      </c>
      <c r="J497" s="329"/>
      <c r="K497" s="329"/>
    </row>
    <row r="498" spans="1:11">
      <c r="A498" s="392" t="s">
        <v>4278</v>
      </c>
      <c r="B498" s="331" t="s">
        <v>4279</v>
      </c>
      <c r="C498" s="393">
        <v>0</v>
      </c>
      <c r="D498" s="394"/>
      <c r="E498" s="395">
        <v>0</v>
      </c>
      <c r="F498" s="396">
        <v>1.2</v>
      </c>
      <c r="G498" s="327">
        <v>0</v>
      </c>
      <c r="H498" s="328">
        <v>1.2</v>
      </c>
      <c r="J498" s="329"/>
      <c r="K498" s="329"/>
    </row>
    <row r="499" spans="1:11" ht="25.5">
      <c r="A499" s="392" t="s">
        <v>4280</v>
      </c>
      <c r="B499" s="331" t="s">
        <v>4281</v>
      </c>
      <c r="C499" s="393">
        <v>0</v>
      </c>
      <c r="D499" s="394"/>
      <c r="E499" s="395">
        <v>2</v>
      </c>
      <c r="F499" s="396">
        <v>26</v>
      </c>
      <c r="G499" s="327">
        <v>2</v>
      </c>
      <c r="H499" s="328">
        <v>26</v>
      </c>
      <c r="J499" s="329"/>
      <c r="K499" s="329"/>
    </row>
    <row r="500" spans="1:11">
      <c r="A500" s="392" t="s">
        <v>4282</v>
      </c>
      <c r="B500" s="331" t="s">
        <v>4283</v>
      </c>
      <c r="C500" s="393">
        <v>0</v>
      </c>
      <c r="D500" s="394"/>
      <c r="E500" s="395">
        <v>1</v>
      </c>
      <c r="F500" s="396">
        <v>1.2</v>
      </c>
      <c r="G500" s="327">
        <v>1</v>
      </c>
      <c r="H500" s="328">
        <v>1.2</v>
      </c>
      <c r="J500" s="329"/>
      <c r="K500" s="329"/>
    </row>
    <row r="501" spans="1:11">
      <c r="A501" s="392" t="s">
        <v>4284</v>
      </c>
      <c r="B501" s="331" t="s">
        <v>4285</v>
      </c>
      <c r="C501" s="393">
        <v>0</v>
      </c>
      <c r="D501" s="394"/>
      <c r="E501" s="395">
        <v>0</v>
      </c>
      <c r="F501" s="396">
        <v>1.2</v>
      </c>
      <c r="G501" s="327">
        <v>0</v>
      </c>
      <c r="H501" s="328">
        <v>1.2</v>
      </c>
      <c r="J501" s="329"/>
      <c r="K501" s="329"/>
    </row>
    <row r="502" spans="1:11">
      <c r="A502" s="392" t="s">
        <v>4286</v>
      </c>
      <c r="B502" s="331" t="s">
        <v>4287</v>
      </c>
      <c r="C502" s="393">
        <v>0</v>
      </c>
      <c r="D502" s="394"/>
      <c r="E502" s="395">
        <v>3</v>
      </c>
      <c r="F502" s="396">
        <v>30</v>
      </c>
      <c r="G502" s="327">
        <v>3</v>
      </c>
      <c r="H502" s="328">
        <v>30</v>
      </c>
      <c r="J502" s="329"/>
      <c r="K502" s="329"/>
    </row>
    <row r="503" spans="1:11">
      <c r="A503" s="392" t="s">
        <v>4288</v>
      </c>
      <c r="B503" s="331" t="s">
        <v>4289</v>
      </c>
      <c r="C503" s="393">
        <v>0</v>
      </c>
      <c r="D503" s="394"/>
      <c r="E503" s="395">
        <v>0</v>
      </c>
      <c r="F503" s="335">
        <v>1</v>
      </c>
      <c r="G503" s="327">
        <v>0</v>
      </c>
      <c r="H503" s="328">
        <v>1</v>
      </c>
      <c r="J503" s="329"/>
      <c r="K503" s="329"/>
    </row>
    <row r="504" spans="1:11">
      <c r="A504" s="392" t="s">
        <v>4290</v>
      </c>
      <c r="B504" s="331" t="s">
        <v>4291</v>
      </c>
      <c r="C504" s="393">
        <v>0</v>
      </c>
      <c r="D504" s="394"/>
      <c r="E504" s="395">
        <v>0</v>
      </c>
      <c r="F504" s="335">
        <v>1</v>
      </c>
      <c r="G504" s="327">
        <v>0</v>
      </c>
      <c r="H504" s="328">
        <v>1</v>
      </c>
      <c r="J504" s="329"/>
      <c r="K504" s="329"/>
    </row>
    <row r="505" spans="1:11">
      <c r="A505" s="392" t="s">
        <v>4292</v>
      </c>
      <c r="B505" s="331" t="s">
        <v>4293</v>
      </c>
      <c r="C505" s="393">
        <v>0</v>
      </c>
      <c r="D505" s="394"/>
      <c r="E505" s="395">
        <v>0</v>
      </c>
      <c r="F505" s="335">
        <v>1</v>
      </c>
      <c r="G505" s="327">
        <v>0</v>
      </c>
      <c r="H505" s="328">
        <v>1</v>
      </c>
      <c r="J505" s="329"/>
      <c r="K505" s="329"/>
    </row>
    <row r="506" spans="1:11">
      <c r="A506" s="392" t="s">
        <v>4294</v>
      </c>
      <c r="B506" s="331" t="s">
        <v>4295</v>
      </c>
      <c r="C506" s="393">
        <v>0</v>
      </c>
      <c r="D506" s="394"/>
      <c r="E506" s="395">
        <v>0</v>
      </c>
      <c r="F506" s="335">
        <v>1</v>
      </c>
      <c r="G506" s="327">
        <v>0</v>
      </c>
      <c r="H506" s="328">
        <v>1</v>
      </c>
      <c r="J506" s="329"/>
      <c r="K506" s="329"/>
    </row>
    <row r="507" spans="1:11" ht="25.5">
      <c r="A507" s="392" t="s">
        <v>4296</v>
      </c>
      <c r="B507" s="331" t="s">
        <v>4297</v>
      </c>
      <c r="C507" s="393">
        <v>0</v>
      </c>
      <c r="D507" s="394"/>
      <c r="E507" s="395">
        <v>0</v>
      </c>
      <c r="F507" s="335">
        <v>1.2</v>
      </c>
      <c r="G507" s="327">
        <v>0</v>
      </c>
      <c r="H507" s="328">
        <v>1.2</v>
      </c>
      <c r="J507" s="329"/>
      <c r="K507" s="329"/>
    </row>
    <row r="508" spans="1:11" ht="25.5">
      <c r="A508" s="392" t="s">
        <v>4298</v>
      </c>
      <c r="B508" s="331" t="s">
        <v>4299</v>
      </c>
      <c r="C508" s="393">
        <v>0</v>
      </c>
      <c r="D508" s="394"/>
      <c r="E508" s="395">
        <v>1</v>
      </c>
      <c r="F508" s="335">
        <v>1</v>
      </c>
      <c r="G508" s="327">
        <v>1</v>
      </c>
      <c r="H508" s="328">
        <v>1</v>
      </c>
      <c r="J508" s="329"/>
      <c r="K508" s="329"/>
    </row>
    <row r="509" spans="1:11">
      <c r="A509" s="392" t="s">
        <v>4300</v>
      </c>
      <c r="B509" s="331" t="s">
        <v>4301</v>
      </c>
      <c r="C509" s="393">
        <v>0</v>
      </c>
      <c r="D509" s="394"/>
      <c r="E509" s="395">
        <v>0</v>
      </c>
      <c r="F509" s="335">
        <v>1.2</v>
      </c>
      <c r="G509" s="327">
        <v>0</v>
      </c>
      <c r="H509" s="328">
        <v>1.2</v>
      </c>
      <c r="J509" s="329"/>
      <c r="K509" s="329"/>
    </row>
    <row r="510" spans="1:11">
      <c r="A510" s="392" t="s">
        <v>4302</v>
      </c>
      <c r="B510" s="331" t="s">
        <v>4303</v>
      </c>
      <c r="C510" s="393">
        <v>0</v>
      </c>
      <c r="D510" s="394"/>
      <c r="E510" s="395">
        <v>0</v>
      </c>
      <c r="F510" s="335">
        <v>1</v>
      </c>
      <c r="G510" s="327">
        <v>0</v>
      </c>
      <c r="H510" s="328">
        <v>1</v>
      </c>
      <c r="J510" s="329"/>
      <c r="K510" s="329"/>
    </row>
    <row r="511" spans="1:11">
      <c r="A511" s="392" t="s">
        <v>4304</v>
      </c>
      <c r="B511" s="331" t="s">
        <v>4305</v>
      </c>
      <c r="C511" s="393">
        <v>0</v>
      </c>
      <c r="D511" s="394"/>
      <c r="E511" s="395">
        <v>5</v>
      </c>
      <c r="F511" s="335">
        <v>13.2</v>
      </c>
      <c r="G511" s="327">
        <v>5</v>
      </c>
      <c r="H511" s="328">
        <v>13.2</v>
      </c>
      <c r="J511" s="329"/>
      <c r="K511" s="329"/>
    </row>
    <row r="512" spans="1:11" ht="25.5">
      <c r="A512" s="392" t="s">
        <v>5186</v>
      </c>
      <c r="B512" s="331" t="s">
        <v>7251</v>
      </c>
      <c r="C512" s="393">
        <v>0</v>
      </c>
      <c r="D512" s="394"/>
      <c r="E512" s="395">
        <v>1</v>
      </c>
      <c r="F512" s="335"/>
      <c r="G512" s="327">
        <v>1</v>
      </c>
      <c r="H512" s="328"/>
      <c r="J512" s="329"/>
      <c r="K512" s="329"/>
    </row>
    <row r="513" spans="1:11">
      <c r="A513" s="392" t="s">
        <v>2747</v>
      </c>
      <c r="B513" s="331" t="s">
        <v>2748</v>
      </c>
      <c r="C513" s="393">
        <v>0</v>
      </c>
      <c r="D513" s="394"/>
      <c r="E513" s="395">
        <v>2</v>
      </c>
      <c r="F513" s="335"/>
      <c r="G513" s="327">
        <v>2</v>
      </c>
      <c r="H513" s="328"/>
      <c r="J513" s="329"/>
      <c r="K513" s="329"/>
    </row>
    <row r="514" spans="1:11" ht="25.5">
      <c r="A514" s="392" t="s">
        <v>7252</v>
      </c>
      <c r="B514" s="331" t="s">
        <v>7253</v>
      </c>
      <c r="C514" s="393">
        <v>0</v>
      </c>
      <c r="D514" s="394"/>
      <c r="E514" s="395">
        <v>1</v>
      </c>
      <c r="F514" s="335"/>
      <c r="G514" s="327">
        <v>1</v>
      </c>
      <c r="H514" s="328"/>
      <c r="J514" s="329"/>
      <c r="K514" s="329"/>
    </row>
    <row r="515" spans="1:11">
      <c r="A515" s="392" t="s">
        <v>7254</v>
      </c>
      <c r="B515" s="331" t="s">
        <v>7255</v>
      </c>
      <c r="C515" s="393">
        <v>0</v>
      </c>
      <c r="D515" s="394"/>
      <c r="E515" s="395">
        <v>1</v>
      </c>
      <c r="F515" s="335"/>
      <c r="G515" s="327">
        <v>1</v>
      </c>
      <c r="H515" s="328"/>
      <c r="J515" s="329"/>
      <c r="K515" s="329"/>
    </row>
    <row r="516" spans="1:11" ht="25.5">
      <c r="A516" s="392" t="s">
        <v>7256</v>
      </c>
      <c r="B516" s="331" t="s">
        <v>7257</v>
      </c>
      <c r="C516" s="393">
        <v>0</v>
      </c>
      <c r="D516" s="394"/>
      <c r="E516" s="395">
        <v>1</v>
      </c>
      <c r="F516" s="335"/>
      <c r="G516" s="327">
        <v>1</v>
      </c>
      <c r="H516" s="328"/>
      <c r="J516" s="329"/>
      <c r="K516" s="329"/>
    </row>
    <row r="517" spans="1:11">
      <c r="A517" s="392" t="s">
        <v>7258</v>
      </c>
      <c r="B517" s="331" t="s">
        <v>7259</v>
      </c>
      <c r="C517" s="393">
        <v>0</v>
      </c>
      <c r="D517" s="394"/>
      <c r="E517" s="395">
        <v>1</v>
      </c>
      <c r="F517" s="335"/>
      <c r="G517" s="327">
        <v>1</v>
      </c>
      <c r="H517" s="328"/>
      <c r="J517" s="329"/>
      <c r="K517" s="329"/>
    </row>
    <row r="518" spans="1:11">
      <c r="A518" s="392" t="s">
        <v>7260</v>
      </c>
      <c r="B518" s="331" t="s">
        <v>7261</v>
      </c>
      <c r="C518" s="393">
        <v>0</v>
      </c>
      <c r="D518" s="394"/>
      <c r="E518" s="395">
        <v>1</v>
      </c>
      <c r="F518" s="335"/>
      <c r="G518" s="327">
        <v>1</v>
      </c>
      <c r="H518" s="328"/>
      <c r="J518" s="329"/>
      <c r="K518" s="329"/>
    </row>
    <row r="519" spans="1:11">
      <c r="A519" s="392" t="s">
        <v>5243</v>
      </c>
      <c r="B519" s="331" t="s">
        <v>7262</v>
      </c>
      <c r="C519" s="393">
        <v>0</v>
      </c>
      <c r="D519" s="394"/>
      <c r="E519" s="395">
        <v>1</v>
      </c>
      <c r="F519" s="335"/>
      <c r="G519" s="327">
        <v>1</v>
      </c>
      <c r="H519" s="328"/>
      <c r="J519" s="329"/>
      <c r="K519" s="329"/>
    </row>
    <row r="520" spans="1:11">
      <c r="A520" s="392" t="s">
        <v>7263</v>
      </c>
      <c r="B520" s="331" t="s">
        <v>7264</v>
      </c>
      <c r="C520" s="393">
        <v>0</v>
      </c>
      <c r="D520" s="394"/>
      <c r="E520" s="395">
        <v>1</v>
      </c>
      <c r="F520" s="335"/>
      <c r="G520" s="327">
        <v>1</v>
      </c>
      <c r="H520" s="328"/>
      <c r="J520" s="329"/>
      <c r="K520" s="329"/>
    </row>
    <row r="521" spans="1:11">
      <c r="A521" s="392" t="s">
        <v>7265</v>
      </c>
      <c r="B521" s="331" t="s">
        <v>7266</v>
      </c>
      <c r="C521" s="393">
        <v>0</v>
      </c>
      <c r="D521" s="394"/>
      <c r="E521" s="395">
        <v>1</v>
      </c>
      <c r="F521" s="335"/>
      <c r="G521" s="327">
        <v>1</v>
      </c>
      <c r="H521" s="328"/>
      <c r="J521" s="329"/>
      <c r="K521" s="329"/>
    </row>
    <row r="522" spans="1:11">
      <c r="A522" s="392" t="s">
        <v>7267</v>
      </c>
      <c r="B522" s="331" t="s">
        <v>7268</v>
      </c>
      <c r="C522" s="393">
        <v>0</v>
      </c>
      <c r="D522" s="394"/>
      <c r="E522" s="395">
        <v>1</v>
      </c>
      <c r="F522" s="335"/>
      <c r="G522" s="327">
        <v>1</v>
      </c>
      <c r="H522" s="328"/>
      <c r="J522" s="329"/>
      <c r="K522" s="329"/>
    </row>
    <row r="523" spans="1:11">
      <c r="A523" s="392" t="s">
        <v>4721</v>
      </c>
      <c r="B523" s="331" t="s">
        <v>7269</v>
      </c>
      <c r="C523" s="393">
        <v>0</v>
      </c>
      <c r="D523" s="394"/>
      <c r="E523" s="395">
        <v>1</v>
      </c>
      <c r="F523" s="335"/>
      <c r="G523" s="327">
        <v>1</v>
      </c>
      <c r="H523" s="328"/>
      <c r="J523" s="329"/>
      <c r="K523" s="329"/>
    </row>
    <row r="524" spans="1:11">
      <c r="A524" s="392" t="s">
        <v>7270</v>
      </c>
      <c r="B524" s="331" t="s">
        <v>7271</v>
      </c>
      <c r="C524" s="393">
        <v>0</v>
      </c>
      <c r="D524" s="394"/>
      <c r="E524" s="395">
        <v>1</v>
      </c>
      <c r="F524" s="335"/>
      <c r="G524" s="327">
        <v>1</v>
      </c>
      <c r="H524" s="328"/>
      <c r="J524" s="329"/>
      <c r="K524" s="329"/>
    </row>
    <row r="525" spans="1:11" ht="38.25">
      <c r="A525" s="392" t="s">
        <v>7272</v>
      </c>
      <c r="B525" s="331" t="s">
        <v>3640</v>
      </c>
      <c r="C525" s="393">
        <v>0</v>
      </c>
      <c r="D525" s="394"/>
      <c r="E525" s="395">
        <v>1</v>
      </c>
      <c r="F525" s="335"/>
      <c r="G525" s="327">
        <v>1</v>
      </c>
      <c r="H525" s="328"/>
      <c r="J525" s="329"/>
      <c r="K525" s="329"/>
    </row>
    <row r="526" spans="1:11" ht="25.5">
      <c r="A526" s="392" t="s">
        <v>7273</v>
      </c>
      <c r="B526" s="331" t="s">
        <v>7274</v>
      </c>
      <c r="C526" s="393">
        <v>0</v>
      </c>
      <c r="D526" s="394"/>
      <c r="E526" s="395">
        <v>1</v>
      </c>
      <c r="F526" s="335"/>
      <c r="G526" s="327">
        <v>1</v>
      </c>
      <c r="H526" s="328"/>
      <c r="J526" s="329"/>
      <c r="K526" s="329"/>
    </row>
    <row r="527" spans="1:11">
      <c r="A527" s="392" t="s">
        <v>7275</v>
      </c>
      <c r="B527" s="331" t="s">
        <v>7276</v>
      </c>
      <c r="C527" s="393">
        <v>0</v>
      </c>
      <c r="D527" s="394"/>
      <c r="E527" s="395">
        <v>1</v>
      </c>
      <c r="F527" s="335"/>
      <c r="G527" s="327">
        <v>1</v>
      </c>
      <c r="H527" s="328"/>
      <c r="J527" s="329"/>
      <c r="K527" s="329"/>
    </row>
    <row r="528" spans="1:11">
      <c r="A528" s="392" t="s">
        <v>7277</v>
      </c>
      <c r="B528" s="331" t="s">
        <v>7278</v>
      </c>
      <c r="C528" s="393">
        <v>0</v>
      </c>
      <c r="D528" s="394"/>
      <c r="E528" s="395">
        <v>2</v>
      </c>
      <c r="F528" s="335"/>
      <c r="G528" s="327">
        <v>2</v>
      </c>
      <c r="H528" s="328"/>
      <c r="J528" s="329"/>
      <c r="K528" s="329"/>
    </row>
    <row r="529" spans="1:11">
      <c r="A529" s="392" t="s">
        <v>7279</v>
      </c>
      <c r="B529" s="331" t="s">
        <v>7280</v>
      </c>
      <c r="C529" s="393">
        <v>0</v>
      </c>
      <c r="D529" s="394"/>
      <c r="E529" s="395">
        <v>1</v>
      </c>
      <c r="F529" s="396"/>
      <c r="G529" s="327">
        <v>1</v>
      </c>
      <c r="H529" s="328"/>
      <c r="J529" s="329"/>
      <c r="K529" s="329"/>
    </row>
    <row r="530" spans="1:11">
      <c r="A530" s="392" t="s">
        <v>7281</v>
      </c>
      <c r="B530" s="331" t="s">
        <v>7282</v>
      </c>
      <c r="C530" s="393">
        <v>0</v>
      </c>
      <c r="D530" s="394"/>
      <c r="E530" s="395">
        <v>1</v>
      </c>
      <c r="F530" s="335"/>
      <c r="G530" s="327">
        <v>1</v>
      </c>
      <c r="H530" s="328"/>
      <c r="J530" s="329"/>
      <c r="K530" s="329"/>
    </row>
    <row r="531" spans="1:11">
      <c r="A531" s="392" t="s">
        <v>4913</v>
      </c>
      <c r="B531" s="331" t="s">
        <v>7283</v>
      </c>
      <c r="C531" s="393">
        <v>0</v>
      </c>
      <c r="D531" s="394"/>
      <c r="E531" s="395">
        <v>1</v>
      </c>
      <c r="F531" s="396"/>
      <c r="G531" s="327">
        <v>1</v>
      </c>
      <c r="H531" s="328"/>
      <c r="J531" s="329"/>
      <c r="K531" s="329"/>
    </row>
    <row r="532" spans="1:11">
      <c r="A532" s="392" t="s">
        <v>7284</v>
      </c>
      <c r="B532" s="331" t="s">
        <v>7285</v>
      </c>
      <c r="C532" s="393">
        <v>0</v>
      </c>
      <c r="D532" s="394"/>
      <c r="E532" s="395">
        <v>1</v>
      </c>
      <c r="F532" s="335"/>
      <c r="G532" s="327">
        <v>1</v>
      </c>
      <c r="H532" s="328"/>
      <c r="J532" s="329"/>
      <c r="K532" s="329"/>
    </row>
    <row r="533" spans="1:11">
      <c r="A533" s="392" t="s">
        <v>5366</v>
      </c>
      <c r="B533" s="331" t="s">
        <v>7286</v>
      </c>
      <c r="C533" s="393">
        <v>0</v>
      </c>
      <c r="D533" s="394"/>
      <c r="E533" s="395">
        <v>1</v>
      </c>
      <c r="F533" s="396"/>
      <c r="G533" s="327">
        <v>1</v>
      </c>
      <c r="H533" s="328"/>
      <c r="J533" s="329"/>
      <c r="K533" s="329"/>
    </row>
    <row r="534" spans="1:11" ht="13.5" thickBot="1">
      <c r="A534" s="2053" t="s">
        <v>4306</v>
      </c>
      <c r="B534" s="2054"/>
      <c r="C534" s="773">
        <v>0</v>
      </c>
      <c r="D534" s="773">
        <v>0</v>
      </c>
      <c r="E534" s="773">
        <v>1589</v>
      </c>
      <c r="F534" s="774">
        <v>6186</v>
      </c>
      <c r="G534" s="775">
        <v>1589</v>
      </c>
      <c r="H534" s="776">
        <v>6186</v>
      </c>
    </row>
    <row r="535" spans="1:11" ht="13.5" thickBot="1">
      <c r="A535" s="397"/>
      <c r="B535" s="398"/>
      <c r="C535" s="399"/>
      <c r="D535" s="400"/>
      <c r="E535" s="401"/>
      <c r="F535" s="402"/>
      <c r="G535" s="403"/>
      <c r="H535" s="404"/>
    </row>
    <row r="536" spans="1:11" ht="14.25" customHeight="1" thickBot="1">
      <c r="A536" s="2055" t="s">
        <v>4307</v>
      </c>
      <c r="B536" s="2056"/>
      <c r="C536" s="2056"/>
      <c r="D536" s="2056"/>
      <c r="E536" s="2056"/>
      <c r="F536" s="2056"/>
      <c r="G536" s="2056"/>
      <c r="H536" s="2057"/>
    </row>
    <row r="537" spans="1:11">
      <c r="A537" s="330" t="s">
        <v>3316</v>
      </c>
      <c r="B537" s="331" t="s">
        <v>4308</v>
      </c>
      <c r="C537" s="334">
        <v>0</v>
      </c>
      <c r="D537" s="335"/>
      <c r="E537" s="334">
        <v>0</v>
      </c>
      <c r="F537" s="335">
        <v>2.2999999999999998</v>
      </c>
      <c r="G537" s="395">
        <v>0</v>
      </c>
      <c r="H537" s="405">
        <v>2.2999999999999998</v>
      </c>
    </row>
    <row r="538" spans="1:11" ht="25.5">
      <c r="A538" s="406" t="s">
        <v>3318</v>
      </c>
      <c r="B538" s="989" t="s">
        <v>3319</v>
      </c>
      <c r="C538" s="334">
        <v>0</v>
      </c>
      <c r="D538" s="335"/>
      <c r="E538" s="334">
        <v>0</v>
      </c>
      <c r="F538" s="335">
        <v>2.2999999999999998</v>
      </c>
      <c r="G538" s="395">
        <v>0</v>
      </c>
      <c r="H538" s="405">
        <v>2.2999999999999998</v>
      </c>
    </row>
    <row r="539" spans="1:11" ht="25.5">
      <c r="A539" s="406" t="s">
        <v>3322</v>
      </c>
      <c r="B539" s="989" t="s">
        <v>4309</v>
      </c>
      <c r="C539" s="334">
        <v>0</v>
      </c>
      <c r="D539" s="335"/>
      <c r="E539" s="334">
        <v>0</v>
      </c>
      <c r="F539" s="335">
        <v>2.2999999999999998</v>
      </c>
      <c r="G539" s="395">
        <v>0</v>
      </c>
      <c r="H539" s="405">
        <v>2.2999999999999998</v>
      </c>
    </row>
    <row r="540" spans="1:11">
      <c r="A540" s="407" t="s">
        <v>4310</v>
      </c>
      <c r="B540" s="408" t="s">
        <v>4311</v>
      </c>
      <c r="C540" s="334">
        <v>0</v>
      </c>
      <c r="D540" s="335"/>
      <c r="E540" s="334">
        <v>3</v>
      </c>
      <c r="F540" s="335">
        <v>5.8999999999999995</v>
      </c>
      <c r="G540" s="395">
        <v>3</v>
      </c>
      <c r="H540" s="405">
        <v>5.8999999999999995</v>
      </c>
    </row>
    <row r="541" spans="1:11">
      <c r="A541" s="409" t="s">
        <v>4312</v>
      </c>
      <c r="B541" s="410" t="s">
        <v>4313</v>
      </c>
      <c r="C541" s="334">
        <v>0</v>
      </c>
      <c r="D541" s="335"/>
      <c r="E541" s="334">
        <v>0</v>
      </c>
      <c r="F541" s="335">
        <v>14.3</v>
      </c>
      <c r="G541" s="395">
        <v>0</v>
      </c>
      <c r="H541" s="405">
        <v>14.3</v>
      </c>
    </row>
    <row r="542" spans="1:11">
      <c r="A542" s="407" t="s">
        <v>4314</v>
      </c>
      <c r="B542" s="408" t="s">
        <v>4315</v>
      </c>
      <c r="C542" s="334">
        <v>0</v>
      </c>
      <c r="D542" s="335"/>
      <c r="E542" s="334">
        <v>1</v>
      </c>
      <c r="F542" s="335">
        <v>1</v>
      </c>
      <c r="G542" s="395">
        <v>1</v>
      </c>
      <c r="H542" s="405">
        <v>1</v>
      </c>
    </row>
    <row r="543" spans="1:11">
      <c r="A543" s="411" t="s">
        <v>4316</v>
      </c>
      <c r="B543" s="412" t="s">
        <v>3372</v>
      </c>
      <c r="C543" s="334">
        <v>0</v>
      </c>
      <c r="D543" s="335"/>
      <c r="E543" s="334">
        <v>0</v>
      </c>
      <c r="F543" s="335">
        <v>3.5</v>
      </c>
      <c r="G543" s="395">
        <v>0</v>
      </c>
      <c r="H543" s="405">
        <v>3.5</v>
      </c>
    </row>
    <row r="544" spans="1:11">
      <c r="A544" s="413" t="s">
        <v>3373</v>
      </c>
      <c r="B544" s="414" t="s">
        <v>4317</v>
      </c>
      <c r="C544" s="334">
        <v>0</v>
      </c>
      <c r="D544" s="335"/>
      <c r="E544" s="334">
        <v>0</v>
      </c>
      <c r="F544" s="335">
        <v>2.2999999999999998</v>
      </c>
      <c r="G544" s="395">
        <v>0</v>
      </c>
      <c r="H544" s="405">
        <v>2.2999999999999998</v>
      </c>
    </row>
    <row r="545" spans="1:8">
      <c r="A545" s="413" t="s">
        <v>4318</v>
      </c>
      <c r="B545" s="415" t="s">
        <v>4319</v>
      </c>
      <c r="C545" s="334">
        <v>0</v>
      </c>
      <c r="D545" s="335"/>
      <c r="E545" s="334">
        <v>0</v>
      </c>
      <c r="F545" s="335">
        <v>2.2999999999999998</v>
      </c>
      <c r="G545" s="395">
        <v>0</v>
      </c>
      <c r="H545" s="405">
        <v>2.2999999999999998</v>
      </c>
    </row>
    <row r="546" spans="1:8">
      <c r="A546" s="413" t="s">
        <v>4320</v>
      </c>
      <c r="B546" s="415" t="s">
        <v>4321</v>
      </c>
      <c r="C546" s="334">
        <v>0</v>
      </c>
      <c r="D546" s="335"/>
      <c r="E546" s="334">
        <v>0</v>
      </c>
      <c r="F546" s="335">
        <v>1</v>
      </c>
      <c r="G546" s="395">
        <v>0</v>
      </c>
      <c r="H546" s="405">
        <v>1</v>
      </c>
    </row>
    <row r="547" spans="1:8">
      <c r="A547" s="370" t="s">
        <v>3423</v>
      </c>
      <c r="B547" s="371" t="s">
        <v>3424</v>
      </c>
      <c r="C547" s="334">
        <v>0</v>
      </c>
      <c r="D547" s="335"/>
      <c r="E547" s="334">
        <v>1</v>
      </c>
      <c r="F547" s="335">
        <v>3.5</v>
      </c>
      <c r="G547" s="395">
        <v>1</v>
      </c>
      <c r="H547" s="405">
        <v>3.5</v>
      </c>
    </row>
    <row r="548" spans="1:8">
      <c r="A548" s="370" t="s">
        <v>3431</v>
      </c>
      <c r="B548" s="371" t="s">
        <v>4322</v>
      </c>
      <c r="C548" s="334">
        <v>0</v>
      </c>
      <c r="D548" s="335"/>
      <c r="E548" s="334">
        <v>0</v>
      </c>
      <c r="F548" s="335">
        <v>5.8999999999999995</v>
      </c>
      <c r="G548" s="395">
        <v>0</v>
      </c>
      <c r="H548" s="405">
        <v>5.8999999999999995</v>
      </c>
    </row>
    <row r="549" spans="1:8">
      <c r="A549" s="416" t="s">
        <v>3435</v>
      </c>
      <c r="B549" s="375" t="s">
        <v>3436</v>
      </c>
      <c r="C549" s="334">
        <v>0</v>
      </c>
      <c r="D549" s="335"/>
      <c r="E549" s="334">
        <v>0</v>
      </c>
      <c r="F549" s="335">
        <v>2.2999999999999998</v>
      </c>
      <c r="G549" s="395">
        <v>0</v>
      </c>
      <c r="H549" s="405">
        <v>2.2999999999999998</v>
      </c>
    </row>
    <row r="550" spans="1:8">
      <c r="A550" s="330" t="s">
        <v>3437</v>
      </c>
      <c r="B550" s="331" t="s">
        <v>4323</v>
      </c>
      <c r="C550" s="334">
        <v>0</v>
      </c>
      <c r="D550" s="335"/>
      <c r="E550" s="334">
        <v>0</v>
      </c>
      <c r="F550" s="335">
        <v>2.2999999999999998</v>
      </c>
      <c r="G550" s="395">
        <v>0</v>
      </c>
      <c r="H550" s="405">
        <v>2.2999999999999998</v>
      </c>
    </row>
    <row r="551" spans="1:8">
      <c r="A551" s="330" t="s">
        <v>3469</v>
      </c>
      <c r="B551" s="331" t="s">
        <v>3470</v>
      </c>
      <c r="C551" s="334">
        <v>0</v>
      </c>
      <c r="D551" s="335"/>
      <c r="E551" s="334">
        <v>0</v>
      </c>
      <c r="F551" s="335">
        <v>1</v>
      </c>
      <c r="G551" s="395">
        <v>0</v>
      </c>
      <c r="H551" s="405">
        <v>1</v>
      </c>
    </row>
    <row r="552" spans="1:8">
      <c r="A552" s="341" t="s">
        <v>4324</v>
      </c>
      <c r="B552" s="342" t="s">
        <v>4325</v>
      </c>
      <c r="C552" s="334">
        <v>0</v>
      </c>
      <c r="D552" s="335"/>
      <c r="E552" s="334">
        <v>0</v>
      </c>
      <c r="F552" s="335">
        <v>2.2999999999999998</v>
      </c>
      <c r="G552" s="395">
        <v>0</v>
      </c>
      <c r="H552" s="405">
        <v>2.2999999999999998</v>
      </c>
    </row>
    <row r="553" spans="1:8">
      <c r="A553" s="413" t="s">
        <v>3481</v>
      </c>
      <c r="B553" s="415" t="s">
        <v>4326</v>
      </c>
      <c r="C553" s="334">
        <v>0</v>
      </c>
      <c r="D553" s="335"/>
      <c r="E553" s="334">
        <v>0</v>
      </c>
      <c r="F553" s="335">
        <v>2.2999999999999998</v>
      </c>
      <c r="G553" s="395">
        <v>0</v>
      </c>
      <c r="H553" s="405">
        <v>2.2999999999999998</v>
      </c>
    </row>
    <row r="554" spans="1:8" ht="25.5">
      <c r="A554" s="349" t="s">
        <v>3485</v>
      </c>
      <c r="B554" s="333" t="s">
        <v>3486</v>
      </c>
      <c r="C554" s="334">
        <v>0</v>
      </c>
      <c r="D554" s="335"/>
      <c r="E554" s="334">
        <v>0</v>
      </c>
      <c r="F554" s="335">
        <v>1</v>
      </c>
      <c r="G554" s="395">
        <v>0</v>
      </c>
      <c r="H554" s="405">
        <v>1</v>
      </c>
    </row>
    <row r="555" spans="1:8">
      <c r="A555" s="359" t="s">
        <v>3491</v>
      </c>
      <c r="B555" s="360" t="s">
        <v>3492</v>
      </c>
      <c r="C555" s="334">
        <v>0</v>
      </c>
      <c r="D555" s="335"/>
      <c r="E555" s="334">
        <v>0</v>
      </c>
      <c r="F555" s="335">
        <v>1</v>
      </c>
      <c r="G555" s="395">
        <v>0</v>
      </c>
      <c r="H555" s="405">
        <v>1</v>
      </c>
    </row>
    <row r="556" spans="1:8" ht="13.5" customHeight="1">
      <c r="A556" s="359" t="s">
        <v>3511</v>
      </c>
      <c r="B556" s="360" t="s">
        <v>4327</v>
      </c>
      <c r="C556" s="334">
        <v>0</v>
      </c>
      <c r="D556" s="335"/>
      <c r="E556" s="334">
        <v>0</v>
      </c>
      <c r="F556" s="335">
        <v>2.2999999999999998</v>
      </c>
      <c r="G556" s="395">
        <v>0</v>
      </c>
      <c r="H556" s="405">
        <v>2.2999999999999998</v>
      </c>
    </row>
    <row r="557" spans="1:8" ht="25.5">
      <c r="A557" s="359" t="s">
        <v>3611</v>
      </c>
      <c r="B557" s="360" t="s">
        <v>3612</v>
      </c>
      <c r="C557" s="334">
        <v>0</v>
      </c>
      <c r="D557" s="335"/>
      <c r="E557" s="334">
        <v>0</v>
      </c>
      <c r="F557" s="335">
        <v>1</v>
      </c>
      <c r="G557" s="395">
        <v>0</v>
      </c>
      <c r="H557" s="405">
        <v>1</v>
      </c>
    </row>
    <row r="558" spans="1:8">
      <c r="A558" s="369" t="s">
        <v>3671</v>
      </c>
      <c r="B558" s="990" t="s">
        <v>3672</v>
      </c>
      <c r="C558" s="334">
        <v>0</v>
      </c>
      <c r="D558" s="335"/>
      <c r="E558" s="334">
        <v>0</v>
      </c>
      <c r="F558" s="335">
        <v>2.2999999999999998</v>
      </c>
      <c r="G558" s="395">
        <v>0</v>
      </c>
      <c r="H558" s="405">
        <v>2.2999999999999998</v>
      </c>
    </row>
    <row r="559" spans="1:8">
      <c r="A559" s="347" t="s">
        <v>3675</v>
      </c>
      <c r="B559" s="375" t="s">
        <v>3676</v>
      </c>
      <c r="C559" s="334">
        <v>0</v>
      </c>
      <c r="D559" s="335"/>
      <c r="E559" s="334">
        <v>0</v>
      </c>
      <c r="F559" s="335">
        <v>1</v>
      </c>
      <c r="G559" s="395">
        <v>0</v>
      </c>
      <c r="H559" s="405">
        <v>1</v>
      </c>
    </row>
    <row r="560" spans="1:8">
      <c r="A560" s="363" t="s">
        <v>3703</v>
      </c>
      <c r="B560" s="364" t="s">
        <v>1188</v>
      </c>
      <c r="C560" s="334">
        <v>0</v>
      </c>
      <c r="D560" s="335"/>
      <c r="E560" s="334">
        <v>0</v>
      </c>
      <c r="F560" s="335">
        <v>1</v>
      </c>
      <c r="G560" s="395">
        <v>0</v>
      </c>
      <c r="H560" s="405">
        <v>1</v>
      </c>
    </row>
    <row r="561" spans="1:8">
      <c r="A561" s="344" t="s">
        <v>4328</v>
      </c>
      <c r="B561" s="991" t="s">
        <v>4329</v>
      </c>
      <c r="C561" s="334">
        <v>0</v>
      </c>
      <c r="D561" s="335"/>
      <c r="E561" s="334">
        <v>0</v>
      </c>
      <c r="F561" s="335">
        <v>4.6999999999999993</v>
      </c>
      <c r="G561" s="395">
        <v>0</v>
      </c>
      <c r="H561" s="405">
        <v>4.6999999999999993</v>
      </c>
    </row>
    <row r="562" spans="1:8">
      <c r="A562" s="370" t="s">
        <v>4330</v>
      </c>
      <c r="B562" s="371" t="s">
        <v>4331</v>
      </c>
      <c r="C562" s="334">
        <v>0</v>
      </c>
      <c r="D562" s="335"/>
      <c r="E562" s="334">
        <v>0</v>
      </c>
      <c r="F562" s="335">
        <v>1</v>
      </c>
      <c r="G562" s="395">
        <v>0</v>
      </c>
      <c r="H562" s="405">
        <v>1</v>
      </c>
    </row>
    <row r="563" spans="1:8">
      <c r="A563" s="370" t="s">
        <v>4332</v>
      </c>
      <c r="B563" s="371" t="s">
        <v>4333</v>
      </c>
      <c r="C563" s="334">
        <v>0</v>
      </c>
      <c r="D563" s="335"/>
      <c r="E563" s="334">
        <v>0</v>
      </c>
      <c r="F563" s="335">
        <v>3.4</v>
      </c>
      <c r="G563" s="395">
        <v>0</v>
      </c>
      <c r="H563" s="405">
        <v>3.4</v>
      </c>
    </row>
    <row r="564" spans="1:8">
      <c r="A564" s="370" t="s">
        <v>3731</v>
      </c>
      <c r="B564" s="371" t="s">
        <v>4334</v>
      </c>
      <c r="C564" s="334">
        <v>0</v>
      </c>
      <c r="D564" s="335"/>
      <c r="E564" s="334">
        <v>5</v>
      </c>
      <c r="F564" s="335">
        <v>22.6</v>
      </c>
      <c r="G564" s="395">
        <v>5</v>
      </c>
      <c r="H564" s="405">
        <v>22.6</v>
      </c>
    </row>
    <row r="565" spans="1:8">
      <c r="A565" s="370" t="s">
        <v>3733</v>
      </c>
      <c r="B565" s="371" t="s">
        <v>3734</v>
      </c>
      <c r="C565" s="334">
        <v>0</v>
      </c>
      <c r="D565" s="335"/>
      <c r="E565" s="334">
        <v>1</v>
      </c>
      <c r="F565" s="335">
        <v>7</v>
      </c>
      <c r="G565" s="395">
        <v>1</v>
      </c>
      <c r="H565" s="405">
        <v>7</v>
      </c>
    </row>
    <row r="566" spans="1:8">
      <c r="A566" s="370" t="s">
        <v>3735</v>
      </c>
      <c r="B566" s="371" t="s">
        <v>4335</v>
      </c>
      <c r="C566" s="334">
        <v>0</v>
      </c>
      <c r="D566" s="335"/>
      <c r="E566" s="334">
        <v>6</v>
      </c>
      <c r="F566" s="335">
        <v>32.200000000000003</v>
      </c>
      <c r="G566" s="395">
        <v>6</v>
      </c>
      <c r="H566" s="405">
        <v>32.200000000000003</v>
      </c>
    </row>
    <row r="567" spans="1:8">
      <c r="A567" s="330" t="s">
        <v>4336</v>
      </c>
      <c r="B567" s="331" t="s">
        <v>4337</v>
      </c>
      <c r="C567" s="334">
        <v>0</v>
      </c>
      <c r="D567" s="335"/>
      <c r="E567" s="334">
        <v>4</v>
      </c>
      <c r="F567" s="335">
        <v>25</v>
      </c>
      <c r="G567" s="395">
        <v>4</v>
      </c>
      <c r="H567" s="405">
        <v>25</v>
      </c>
    </row>
    <row r="568" spans="1:8" ht="25.5">
      <c r="A568" s="347" t="s">
        <v>4338</v>
      </c>
      <c r="B568" s="375" t="s">
        <v>4339</v>
      </c>
      <c r="C568" s="334">
        <v>0</v>
      </c>
      <c r="D568" s="335"/>
      <c r="E568" s="334">
        <v>0</v>
      </c>
      <c r="F568" s="335">
        <v>3.4</v>
      </c>
      <c r="G568" s="395">
        <v>0</v>
      </c>
      <c r="H568" s="405">
        <v>3.4</v>
      </c>
    </row>
    <row r="569" spans="1:8">
      <c r="A569" s="370" t="s">
        <v>4340</v>
      </c>
      <c r="B569" s="371" t="s">
        <v>4341</v>
      </c>
      <c r="C569" s="334">
        <v>0</v>
      </c>
      <c r="D569" s="335"/>
      <c r="E569" s="334">
        <v>0</v>
      </c>
      <c r="F569" s="335">
        <v>1</v>
      </c>
      <c r="G569" s="395">
        <v>0</v>
      </c>
      <c r="H569" s="405">
        <v>1</v>
      </c>
    </row>
    <row r="570" spans="1:8">
      <c r="A570" s="372" t="s">
        <v>4342</v>
      </c>
      <c r="B570" s="373" t="s">
        <v>4343</v>
      </c>
      <c r="C570" s="334">
        <v>0</v>
      </c>
      <c r="D570" s="335"/>
      <c r="E570" s="334">
        <v>0</v>
      </c>
      <c r="F570" s="335">
        <v>1</v>
      </c>
      <c r="G570" s="395">
        <v>0</v>
      </c>
      <c r="H570" s="405">
        <v>1</v>
      </c>
    </row>
    <row r="571" spans="1:8">
      <c r="A571" s="330" t="s">
        <v>4344</v>
      </c>
      <c r="B571" s="331" t="s">
        <v>4345</v>
      </c>
      <c r="C571" s="334">
        <v>0</v>
      </c>
      <c r="D571" s="335"/>
      <c r="E571" s="334">
        <v>2</v>
      </c>
      <c r="F571" s="335">
        <v>1</v>
      </c>
      <c r="G571" s="395">
        <v>2</v>
      </c>
      <c r="H571" s="405">
        <v>1</v>
      </c>
    </row>
    <row r="572" spans="1:8">
      <c r="A572" s="330" t="s">
        <v>4346</v>
      </c>
      <c r="B572" s="331" t="s">
        <v>4347</v>
      </c>
      <c r="C572" s="334">
        <v>0</v>
      </c>
      <c r="D572" s="335"/>
      <c r="E572" s="334">
        <v>0</v>
      </c>
      <c r="F572" s="335">
        <v>1</v>
      </c>
      <c r="G572" s="395">
        <v>0</v>
      </c>
      <c r="H572" s="405">
        <v>1</v>
      </c>
    </row>
    <row r="573" spans="1:8">
      <c r="A573" s="363" t="s">
        <v>3737</v>
      </c>
      <c r="B573" s="378" t="s">
        <v>4348</v>
      </c>
      <c r="C573" s="334">
        <v>0</v>
      </c>
      <c r="D573" s="335"/>
      <c r="E573" s="334">
        <v>0</v>
      </c>
      <c r="F573" s="335">
        <v>1</v>
      </c>
      <c r="G573" s="395">
        <v>0</v>
      </c>
      <c r="H573" s="405">
        <v>1</v>
      </c>
    </row>
    <row r="574" spans="1:8">
      <c r="A574" s="368" t="s">
        <v>4349</v>
      </c>
      <c r="B574" s="364" t="s">
        <v>4350</v>
      </c>
      <c r="C574" s="334">
        <v>0</v>
      </c>
      <c r="D574" s="335"/>
      <c r="E574" s="334">
        <v>0</v>
      </c>
      <c r="F574" s="335">
        <v>1</v>
      </c>
      <c r="G574" s="395">
        <v>0</v>
      </c>
      <c r="H574" s="405">
        <v>1</v>
      </c>
    </row>
    <row r="575" spans="1:8">
      <c r="A575" s="354" t="s">
        <v>4351</v>
      </c>
      <c r="B575" s="511" t="s">
        <v>4352</v>
      </c>
      <c r="C575" s="334">
        <v>0</v>
      </c>
      <c r="D575" s="335"/>
      <c r="E575" s="334">
        <v>0</v>
      </c>
      <c r="F575" s="335">
        <v>1</v>
      </c>
      <c r="G575" s="395">
        <v>0</v>
      </c>
      <c r="H575" s="405">
        <v>1</v>
      </c>
    </row>
    <row r="576" spans="1:8">
      <c r="A576" s="370" t="s">
        <v>3739</v>
      </c>
      <c r="B576" s="371" t="s">
        <v>4353</v>
      </c>
      <c r="C576" s="334">
        <v>0</v>
      </c>
      <c r="D576" s="335"/>
      <c r="E576" s="334">
        <v>29</v>
      </c>
      <c r="F576" s="335">
        <v>77.800000000000011</v>
      </c>
      <c r="G576" s="395">
        <v>29</v>
      </c>
      <c r="H576" s="405">
        <v>77.800000000000011</v>
      </c>
    </row>
    <row r="577" spans="1:8">
      <c r="A577" s="347" t="s">
        <v>4354</v>
      </c>
      <c r="B577" s="375" t="s">
        <v>4355</v>
      </c>
      <c r="C577" s="334">
        <v>0</v>
      </c>
      <c r="D577" s="335"/>
      <c r="E577" s="334">
        <v>0</v>
      </c>
      <c r="F577" s="335">
        <v>1</v>
      </c>
      <c r="G577" s="395">
        <v>0</v>
      </c>
      <c r="H577" s="405">
        <v>1</v>
      </c>
    </row>
    <row r="578" spans="1:8" ht="25.5">
      <c r="A578" s="354" t="s">
        <v>3745</v>
      </c>
      <c r="B578" s="511" t="s">
        <v>4356</v>
      </c>
      <c r="C578" s="334">
        <v>0</v>
      </c>
      <c r="D578" s="335"/>
      <c r="E578" s="334">
        <v>0</v>
      </c>
      <c r="F578" s="335">
        <v>1</v>
      </c>
      <c r="G578" s="395">
        <v>0</v>
      </c>
      <c r="H578" s="405">
        <v>1</v>
      </c>
    </row>
    <row r="579" spans="1:8">
      <c r="A579" s="363" t="s">
        <v>4357</v>
      </c>
      <c r="B579" s="364" t="s">
        <v>4358</v>
      </c>
      <c r="C579" s="334">
        <v>0</v>
      </c>
      <c r="D579" s="335"/>
      <c r="E579" s="334">
        <v>0</v>
      </c>
      <c r="F579" s="335">
        <v>1</v>
      </c>
      <c r="G579" s="395">
        <v>0</v>
      </c>
      <c r="H579" s="405">
        <v>1</v>
      </c>
    </row>
    <row r="580" spans="1:8" ht="24.75" customHeight="1">
      <c r="A580" s="368" t="s">
        <v>3755</v>
      </c>
      <c r="B580" s="364" t="s">
        <v>4359</v>
      </c>
      <c r="C580" s="334">
        <v>0</v>
      </c>
      <c r="D580" s="335"/>
      <c r="E580" s="334">
        <v>0</v>
      </c>
      <c r="F580" s="335">
        <v>1</v>
      </c>
      <c r="G580" s="395">
        <v>0</v>
      </c>
      <c r="H580" s="405">
        <v>1</v>
      </c>
    </row>
    <row r="581" spans="1:8" ht="24.75" customHeight="1">
      <c r="A581" s="370" t="s">
        <v>4360</v>
      </c>
      <c r="B581" s="371" t="s">
        <v>4361</v>
      </c>
      <c r="C581" s="334">
        <v>0</v>
      </c>
      <c r="D581" s="335"/>
      <c r="E581" s="334">
        <v>0</v>
      </c>
      <c r="F581" s="335">
        <v>1</v>
      </c>
      <c r="G581" s="395">
        <v>0</v>
      </c>
      <c r="H581" s="405">
        <v>1</v>
      </c>
    </row>
    <row r="582" spans="1:8" ht="27" customHeight="1">
      <c r="A582" s="363" t="s">
        <v>3799</v>
      </c>
      <c r="B582" s="378" t="s">
        <v>3800</v>
      </c>
      <c r="C582" s="334">
        <v>0</v>
      </c>
      <c r="D582" s="335"/>
      <c r="E582" s="334">
        <v>0</v>
      </c>
      <c r="F582" s="335">
        <v>1</v>
      </c>
      <c r="G582" s="395">
        <v>0</v>
      </c>
      <c r="H582" s="405">
        <v>1</v>
      </c>
    </row>
    <row r="583" spans="1:8" ht="27.75" customHeight="1">
      <c r="A583" s="370" t="s">
        <v>3801</v>
      </c>
      <c r="B583" s="371" t="s">
        <v>4362</v>
      </c>
      <c r="C583" s="334">
        <v>0</v>
      </c>
      <c r="D583" s="335"/>
      <c r="E583" s="334">
        <v>0</v>
      </c>
      <c r="F583" s="335">
        <v>1</v>
      </c>
      <c r="G583" s="395">
        <v>0</v>
      </c>
      <c r="H583" s="405">
        <v>1</v>
      </c>
    </row>
    <row r="584" spans="1:8">
      <c r="A584" s="370" t="s">
        <v>4363</v>
      </c>
      <c r="B584" s="371" t="s">
        <v>3824</v>
      </c>
      <c r="C584" s="334">
        <v>0</v>
      </c>
      <c r="D584" s="335"/>
      <c r="E584" s="334">
        <v>0</v>
      </c>
      <c r="F584" s="335">
        <v>1</v>
      </c>
      <c r="G584" s="395">
        <v>0</v>
      </c>
      <c r="H584" s="405">
        <v>1</v>
      </c>
    </row>
    <row r="585" spans="1:8" ht="25.5">
      <c r="A585" s="368" t="s">
        <v>3831</v>
      </c>
      <c r="B585" s="364" t="s">
        <v>3832</v>
      </c>
      <c r="C585" s="334">
        <v>0</v>
      </c>
      <c r="D585" s="335"/>
      <c r="E585" s="334">
        <v>0</v>
      </c>
      <c r="F585" s="335">
        <v>1</v>
      </c>
      <c r="G585" s="395">
        <v>0</v>
      </c>
      <c r="H585" s="405">
        <v>1</v>
      </c>
    </row>
    <row r="586" spans="1:8">
      <c r="A586" s="330" t="s">
        <v>4364</v>
      </c>
      <c r="B586" s="331" t="s">
        <v>4365</v>
      </c>
      <c r="C586" s="334">
        <v>0</v>
      </c>
      <c r="D586" s="335"/>
      <c r="E586" s="334">
        <v>0</v>
      </c>
      <c r="F586" s="335">
        <v>1</v>
      </c>
      <c r="G586" s="395">
        <v>0</v>
      </c>
      <c r="H586" s="405">
        <v>1</v>
      </c>
    </row>
    <row r="587" spans="1:8">
      <c r="A587" s="370" t="s">
        <v>4366</v>
      </c>
      <c r="B587" s="371" t="s">
        <v>4367</v>
      </c>
      <c r="C587" s="334">
        <v>0</v>
      </c>
      <c r="D587" s="335"/>
      <c r="E587" s="334">
        <v>0</v>
      </c>
      <c r="F587" s="335">
        <v>1</v>
      </c>
      <c r="G587" s="395">
        <v>0</v>
      </c>
      <c r="H587" s="405">
        <v>1</v>
      </c>
    </row>
    <row r="588" spans="1:8">
      <c r="A588" s="370" t="s">
        <v>4368</v>
      </c>
      <c r="B588" s="371" t="s">
        <v>4369</v>
      </c>
      <c r="C588" s="334">
        <v>0</v>
      </c>
      <c r="D588" s="335"/>
      <c r="E588" s="334">
        <v>1</v>
      </c>
      <c r="F588" s="335">
        <v>5.8</v>
      </c>
      <c r="G588" s="395">
        <v>1</v>
      </c>
      <c r="H588" s="405">
        <v>5.8</v>
      </c>
    </row>
    <row r="589" spans="1:8">
      <c r="A589" s="363" t="s">
        <v>4370</v>
      </c>
      <c r="B589" s="364" t="s">
        <v>4371</v>
      </c>
      <c r="C589" s="334">
        <v>0</v>
      </c>
      <c r="D589" s="335"/>
      <c r="E589" s="334">
        <v>1</v>
      </c>
      <c r="F589" s="335">
        <v>3.4</v>
      </c>
      <c r="G589" s="395">
        <v>1</v>
      </c>
      <c r="H589" s="405">
        <v>3.4</v>
      </c>
    </row>
    <row r="590" spans="1:8" ht="25.5">
      <c r="A590" s="363" t="s">
        <v>4372</v>
      </c>
      <c r="B590" s="364" t="s">
        <v>4373</v>
      </c>
      <c r="C590" s="334">
        <v>0</v>
      </c>
      <c r="D590" s="335"/>
      <c r="E590" s="334">
        <v>0</v>
      </c>
      <c r="F590" s="335">
        <v>1</v>
      </c>
      <c r="G590" s="395">
        <v>0</v>
      </c>
      <c r="H590" s="405">
        <v>1</v>
      </c>
    </row>
    <row r="591" spans="1:8" ht="15.75" customHeight="1">
      <c r="A591" s="347" t="s">
        <v>4374</v>
      </c>
      <c r="B591" s="375" t="s">
        <v>4375</v>
      </c>
      <c r="C591" s="334">
        <v>0</v>
      </c>
      <c r="D591" s="335"/>
      <c r="E591" s="334">
        <v>0</v>
      </c>
      <c r="F591" s="335">
        <v>3.4</v>
      </c>
      <c r="G591" s="395">
        <v>0</v>
      </c>
      <c r="H591" s="405">
        <v>3.4</v>
      </c>
    </row>
    <row r="592" spans="1:8">
      <c r="A592" s="330" t="s">
        <v>4376</v>
      </c>
      <c r="B592" s="331" t="s">
        <v>4377</v>
      </c>
      <c r="C592" s="334">
        <v>0</v>
      </c>
      <c r="D592" s="335"/>
      <c r="E592" s="334">
        <v>0</v>
      </c>
      <c r="F592" s="335">
        <v>3.4</v>
      </c>
      <c r="G592" s="395">
        <v>0</v>
      </c>
      <c r="H592" s="405">
        <v>3.4</v>
      </c>
    </row>
    <row r="593" spans="1:8">
      <c r="A593" s="363" t="s">
        <v>4378</v>
      </c>
      <c r="B593" s="364" t="s">
        <v>4379</v>
      </c>
      <c r="C593" s="334">
        <v>0</v>
      </c>
      <c r="D593" s="335"/>
      <c r="E593" s="334">
        <v>0</v>
      </c>
      <c r="F593" s="335">
        <v>3.4</v>
      </c>
      <c r="G593" s="395">
        <v>0</v>
      </c>
      <c r="H593" s="405">
        <v>3.4</v>
      </c>
    </row>
    <row r="594" spans="1:8">
      <c r="A594" s="370" t="s">
        <v>4380</v>
      </c>
      <c r="B594" s="371" t="s">
        <v>4381</v>
      </c>
      <c r="C594" s="334">
        <v>0</v>
      </c>
      <c r="D594" s="335"/>
      <c r="E594" s="334">
        <v>1</v>
      </c>
      <c r="F594" s="335">
        <v>14.2</v>
      </c>
      <c r="G594" s="395">
        <v>1</v>
      </c>
      <c r="H594" s="405">
        <v>14.2</v>
      </c>
    </row>
    <row r="595" spans="1:8" ht="25.5">
      <c r="A595" s="330" t="s">
        <v>4382</v>
      </c>
      <c r="B595" s="331" t="s">
        <v>4383</v>
      </c>
      <c r="C595" s="334">
        <v>0</v>
      </c>
      <c r="D595" s="335"/>
      <c r="E595" s="334">
        <v>0</v>
      </c>
      <c r="F595" s="335">
        <v>1</v>
      </c>
      <c r="G595" s="395">
        <v>0</v>
      </c>
      <c r="H595" s="405">
        <v>1</v>
      </c>
    </row>
    <row r="596" spans="1:8">
      <c r="A596" s="370" t="s">
        <v>4384</v>
      </c>
      <c r="B596" s="371" t="s">
        <v>4385</v>
      </c>
      <c r="C596" s="334">
        <v>0</v>
      </c>
      <c r="D596" s="335"/>
      <c r="E596" s="334">
        <v>0</v>
      </c>
      <c r="F596" s="335">
        <v>1</v>
      </c>
      <c r="G596" s="395">
        <v>0</v>
      </c>
      <c r="H596" s="405">
        <v>1</v>
      </c>
    </row>
    <row r="597" spans="1:8">
      <c r="A597" s="363" t="s">
        <v>4386</v>
      </c>
      <c r="B597" s="364" t="s">
        <v>4387</v>
      </c>
      <c r="C597" s="334">
        <v>0</v>
      </c>
      <c r="D597" s="335"/>
      <c r="E597" s="334">
        <v>0</v>
      </c>
      <c r="F597" s="335">
        <v>1</v>
      </c>
      <c r="G597" s="395">
        <v>0</v>
      </c>
      <c r="H597" s="405">
        <v>1</v>
      </c>
    </row>
    <row r="598" spans="1:8">
      <c r="A598" s="369" t="s">
        <v>3935</v>
      </c>
      <c r="B598" s="375" t="s">
        <v>3936</v>
      </c>
      <c r="C598" s="334">
        <v>0</v>
      </c>
      <c r="D598" s="335"/>
      <c r="E598" s="334">
        <v>0</v>
      </c>
      <c r="F598" s="335">
        <v>1</v>
      </c>
      <c r="G598" s="395">
        <v>0</v>
      </c>
      <c r="H598" s="405">
        <v>1</v>
      </c>
    </row>
    <row r="599" spans="1:8" ht="25.5">
      <c r="A599" s="370" t="s">
        <v>4388</v>
      </c>
      <c r="B599" s="371" t="s">
        <v>4389</v>
      </c>
      <c r="C599" s="334">
        <v>0</v>
      </c>
      <c r="D599" s="335"/>
      <c r="E599" s="334">
        <v>0</v>
      </c>
      <c r="F599" s="335">
        <v>1</v>
      </c>
      <c r="G599" s="395">
        <v>0</v>
      </c>
      <c r="H599" s="405">
        <v>1</v>
      </c>
    </row>
    <row r="600" spans="1:8">
      <c r="A600" s="347" t="s">
        <v>3955</v>
      </c>
      <c r="B600" s="375" t="s">
        <v>3956</v>
      </c>
      <c r="C600" s="334">
        <v>0</v>
      </c>
      <c r="D600" s="335"/>
      <c r="E600" s="334">
        <v>0</v>
      </c>
      <c r="F600" s="335">
        <v>3.4</v>
      </c>
      <c r="G600" s="395">
        <v>0</v>
      </c>
      <c r="H600" s="405">
        <v>3.4</v>
      </c>
    </row>
    <row r="601" spans="1:8" ht="25.5">
      <c r="A601" s="363" t="s">
        <v>4390</v>
      </c>
      <c r="B601" s="364" t="s">
        <v>4391</v>
      </c>
      <c r="C601" s="334">
        <v>0</v>
      </c>
      <c r="D601" s="335"/>
      <c r="E601" s="334">
        <v>0</v>
      </c>
      <c r="F601" s="335">
        <v>1</v>
      </c>
      <c r="G601" s="395">
        <v>0</v>
      </c>
      <c r="H601" s="405">
        <v>1</v>
      </c>
    </row>
    <row r="602" spans="1:8" ht="25.5">
      <c r="A602" s="363" t="s">
        <v>3957</v>
      </c>
      <c r="B602" s="364" t="s">
        <v>3958</v>
      </c>
      <c r="C602" s="334">
        <v>0</v>
      </c>
      <c r="D602" s="335"/>
      <c r="E602" s="334">
        <v>10</v>
      </c>
      <c r="F602" s="335">
        <v>56.2</v>
      </c>
      <c r="G602" s="395">
        <v>10</v>
      </c>
      <c r="H602" s="405">
        <v>56.2</v>
      </c>
    </row>
    <row r="603" spans="1:8" ht="25.5">
      <c r="A603" s="330" t="s">
        <v>4392</v>
      </c>
      <c r="B603" s="331" t="s">
        <v>4393</v>
      </c>
      <c r="C603" s="334">
        <v>0</v>
      </c>
      <c r="D603" s="335"/>
      <c r="E603" s="334">
        <v>0</v>
      </c>
      <c r="F603" s="335">
        <v>1</v>
      </c>
      <c r="G603" s="395">
        <v>0</v>
      </c>
      <c r="H603" s="405">
        <v>1</v>
      </c>
    </row>
    <row r="604" spans="1:8" ht="25.5">
      <c r="A604" s="330" t="s">
        <v>3959</v>
      </c>
      <c r="B604" s="331" t="s">
        <v>4394</v>
      </c>
      <c r="C604" s="334">
        <v>0</v>
      </c>
      <c r="D604" s="335"/>
      <c r="E604" s="334">
        <v>0</v>
      </c>
      <c r="F604" s="335">
        <v>3.4</v>
      </c>
      <c r="G604" s="395">
        <v>0</v>
      </c>
      <c r="H604" s="405">
        <v>3.4</v>
      </c>
    </row>
    <row r="605" spans="1:8">
      <c r="A605" s="407" t="s">
        <v>3961</v>
      </c>
      <c r="B605" s="408" t="s">
        <v>4395</v>
      </c>
      <c r="C605" s="334">
        <v>0</v>
      </c>
      <c r="D605" s="335"/>
      <c r="E605" s="334">
        <v>0</v>
      </c>
      <c r="F605" s="335">
        <v>5.8</v>
      </c>
      <c r="G605" s="395">
        <v>0</v>
      </c>
      <c r="H605" s="405">
        <v>5.8</v>
      </c>
    </row>
    <row r="606" spans="1:8" ht="25.5">
      <c r="A606" s="370" t="s">
        <v>3963</v>
      </c>
      <c r="B606" s="371" t="s">
        <v>3964</v>
      </c>
      <c r="C606" s="334">
        <v>0</v>
      </c>
      <c r="D606" s="335"/>
      <c r="E606" s="334">
        <v>6</v>
      </c>
      <c r="F606" s="335">
        <v>17.799999999999997</v>
      </c>
      <c r="G606" s="395">
        <v>6</v>
      </c>
      <c r="H606" s="405">
        <v>17.799999999999997</v>
      </c>
    </row>
    <row r="607" spans="1:8" ht="25.5">
      <c r="A607" s="370" t="s">
        <v>4396</v>
      </c>
      <c r="B607" s="371" t="s">
        <v>4397</v>
      </c>
      <c r="C607" s="334">
        <v>0</v>
      </c>
      <c r="D607" s="335"/>
      <c r="E607" s="334">
        <v>0</v>
      </c>
      <c r="F607" s="335">
        <v>1</v>
      </c>
      <c r="G607" s="395">
        <v>0</v>
      </c>
      <c r="H607" s="405">
        <v>1</v>
      </c>
    </row>
    <row r="608" spans="1:8">
      <c r="A608" s="370" t="s">
        <v>3965</v>
      </c>
      <c r="B608" s="371" t="s">
        <v>3966</v>
      </c>
      <c r="C608" s="334">
        <v>0</v>
      </c>
      <c r="D608" s="335"/>
      <c r="E608" s="334">
        <v>0</v>
      </c>
      <c r="F608" s="335">
        <v>1</v>
      </c>
      <c r="G608" s="395">
        <v>0</v>
      </c>
      <c r="H608" s="405">
        <v>1</v>
      </c>
    </row>
    <row r="609" spans="1:8" ht="25.5">
      <c r="A609" s="413" t="s">
        <v>3967</v>
      </c>
      <c r="B609" s="417" t="s">
        <v>3968</v>
      </c>
      <c r="C609" s="334">
        <v>0</v>
      </c>
      <c r="D609" s="335"/>
      <c r="E609" s="334">
        <v>15</v>
      </c>
      <c r="F609" s="335">
        <v>23.8</v>
      </c>
      <c r="G609" s="395">
        <v>15</v>
      </c>
      <c r="H609" s="405">
        <v>23.8</v>
      </c>
    </row>
    <row r="610" spans="1:8" ht="38.25">
      <c r="A610" s="363" t="s">
        <v>4398</v>
      </c>
      <c r="B610" s="364" t="s">
        <v>4399</v>
      </c>
      <c r="C610" s="334">
        <v>0</v>
      </c>
      <c r="D610" s="335"/>
      <c r="E610" s="334">
        <v>0</v>
      </c>
      <c r="F610" s="335">
        <v>1</v>
      </c>
      <c r="G610" s="395">
        <v>0</v>
      </c>
      <c r="H610" s="405">
        <v>1</v>
      </c>
    </row>
    <row r="611" spans="1:8" ht="25.5">
      <c r="A611" s="330" t="s">
        <v>4400</v>
      </c>
      <c r="B611" s="331" t="s">
        <v>4401</v>
      </c>
      <c r="C611" s="334">
        <v>0</v>
      </c>
      <c r="D611" s="335"/>
      <c r="E611" s="334">
        <v>0</v>
      </c>
      <c r="F611" s="335">
        <v>1</v>
      </c>
      <c r="G611" s="395">
        <v>0</v>
      </c>
      <c r="H611" s="405">
        <v>1</v>
      </c>
    </row>
    <row r="612" spans="1:8" ht="38.25">
      <c r="A612" s="370" t="s">
        <v>3969</v>
      </c>
      <c r="B612" s="371" t="s">
        <v>3970</v>
      </c>
      <c r="C612" s="334">
        <v>0</v>
      </c>
      <c r="D612" s="335"/>
      <c r="E612" s="334">
        <v>2</v>
      </c>
      <c r="F612" s="335">
        <v>14.2</v>
      </c>
      <c r="G612" s="395">
        <v>2</v>
      </c>
      <c r="H612" s="405">
        <v>14.2</v>
      </c>
    </row>
    <row r="613" spans="1:8">
      <c r="A613" s="407" t="s">
        <v>3971</v>
      </c>
      <c r="B613" s="408" t="s">
        <v>3972</v>
      </c>
      <c r="C613" s="334">
        <v>0</v>
      </c>
      <c r="D613" s="335"/>
      <c r="E613" s="334">
        <v>0</v>
      </c>
      <c r="F613" s="335">
        <v>1</v>
      </c>
      <c r="G613" s="395">
        <v>0</v>
      </c>
      <c r="H613" s="405">
        <v>1</v>
      </c>
    </row>
    <row r="614" spans="1:8" ht="27" customHeight="1">
      <c r="A614" s="330" t="s">
        <v>3973</v>
      </c>
      <c r="B614" s="331" t="s">
        <v>4402</v>
      </c>
      <c r="C614" s="334">
        <v>0</v>
      </c>
      <c r="D614" s="335"/>
      <c r="E614" s="334">
        <v>0</v>
      </c>
      <c r="F614" s="335">
        <v>4.5999999999999996</v>
      </c>
      <c r="G614" s="395">
        <v>0</v>
      </c>
      <c r="H614" s="405">
        <v>4.5999999999999996</v>
      </c>
    </row>
    <row r="615" spans="1:8" ht="16.5" customHeight="1">
      <c r="A615" s="370" t="s">
        <v>4403</v>
      </c>
      <c r="B615" s="371" t="s">
        <v>4404</v>
      </c>
      <c r="C615" s="334">
        <v>0</v>
      </c>
      <c r="D615" s="335"/>
      <c r="E615" s="334">
        <v>0</v>
      </c>
      <c r="F615" s="335">
        <v>5.8</v>
      </c>
      <c r="G615" s="395">
        <v>0</v>
      </c>
      <c r="H615" s="405">
        <v>5.8</v>
      </c>
    </row>
    <row r="616" spans="1:8" ht="17.25" customHeight="1">
      <c r="A616" s="332" t="s">
        <v>4405</v>
      </c>
      <c r="B616" s="333" t="s">
        <v>4406</v>
      </c>
      <c r="C616" s="334">
        <v>0</v>
      </c>
      <c r="D616" s="335"/>
      <c r="E616" s="334">
        <v>1</v>
      </c>
      <c r="F616" s="335">
        <v>5.8</v>
      </c>
      <c r="G616" s="395">
        <v>1</v>
      </c>
      <c r="H616" s="405">
        <v>5.8</v>
      </c>
    </row>
    <row r="617" spans="1:8" ht="25.5">
      <c r="A617" s="370" t="s">
        <v>4407</v>
      </c>
      <c r="B617" s="371" t="s">
        <v>4408</v>
      </c>
      <c r="C617" s="334">
        <v>0</v>
      </c>
      <c r="D617" s="335"/>
      <c r="E617" s="334">
        <v>1</v>
      </c>
      <c r="F617" s="335">
        <v>7</v>
      </c>
      <c r="G617" s="395">
        <v>1</v>
      </c>
      <c r="H617" s="405">
        <v>7</v>
      </c>
    </row>
    <row r="618" spans="1:8">
      <c r="A618" s="407" t="s">
        <v>4409</v>
      </c>
      <c r="B618" s="418" t="s">
        <v>4410</v>
      </c>
      <c r="C618" s="334">
        <v>0</v>
      </c>
      <c r="D618" s="335"/>
      <c r="E618" s="334">
        <v>0</v>
      </c>
      <c r="F618" s="335">
        <v>4.5999999999999996</v>
      </c>
      <c r="G618" s="395">
        <v>0</v>
      </c>
      <c r="H618" s="405">
        <v>4.5999999999999996</v>
      </c>
    </row>
    <row r="619" spans="1:8">
      <c r="A619" s="370" t="s">
        <v>4411</v>
      </c>
      <c r="B619" s="371" t="s">
        <v>4412</v>
      </c>
      <c r="C619" s="334">
        <v>0</v>
      </c>
      <c r="D619" s="335"/>
      <c r="E619" s="334">
        <v>0</v>
      </c>
      <c r="F619" s="335">
        <v>1</v>
      </c>
      <c r="G619" s="395">
        <v>0</v>
      </c>
      <c r="H619" s="405">
        <v>1</v>
      </c>
    </row>
    <row r="620" spans="1:8" ht="16.5" customHeight="1">
      <c r="A620" s="370" t="s">
        <v>4413</v>
      </c>
      <c r="B620" s="371" t="s">
        <v>4414</v>
      </c>
      <c r="C620" s="334">
        <v>0</v>
      </c>
      <c r="D620" s="335"/>
      <c r="E620" s="334">
        <v>1</v>
      </c>
      <c r="F620" s="335">
        <v>1</v>
      </c>
      <c r="G620" s="395">
        <v>1</v>
      </c>
      <c r="H620" s="405">
        <v>1</v>
      </c>
    </row>
    <row r="621" spans="1:8">
      <c r="A621" s="370" t="s">
        <v>4415</v>
      </c>
      <c r="B621" s="371" t="s">
        <v>4416</v>
      </c>
      <c r="C621" s="334">
        <v>0</v>
      </c>
      <c r="D621" s="335"/>
      <c r="E621" s="334">
        <v>0</v>
      </c>
      <c r="F621" s="335">
        <v>1</v>
      </c>
      <c r="G621" s="395">
        <v>0</v>
      </c>
      <c r="H621" s="405">
        <v>1</v>
      </c>
    </row>
    <row r="622" spans="1:8">
      <c r="A622" s="370" t="s">
        <v>4417</v>
      </c>
      <c r="B622" s="371" t="s">
        <v>4418</v>
      </c>
      <c r="C622" s="334">
        <v>0</v>
      </c>
      <c r="D622" s="335"/>
      <c r="E622" s="334">
        <v>2</v>
      </c>
      <c r="F622" s="335">
        <v>15.4</v>
      </c>
      <c r="G622" s="395">
        <v>2</v>
      </c>
      <c r="H622" s="405">
        <v>15.4</v>
      </c>
    </row>
    <row r="623" spans="1:8">
      <c r="A623" s="370" t="s">
        <v>4419</v>
      </c>
      <c r="B623" s="371" t="s">
        <v>4420</v>
      </c>
      <c r="C623" s="334">
        <v>0</v>
      </c>
      <c r="D623" s="335"/>
      <c r="E623" s="334">
        <v>0</v>
      </c>
      <c r="F623" s="335">
        <v>1</v>
      </c>
      <c r="G623" s="395">
        <v>0</v>
      </c>
      <c r="H623" s="405">
        <v>1</v>
      </c>
    </row>
    <row r="624" spans="1:8">
      <c r="A624" s="370" t="s">
        <v>4421</v>
      </c>
      <c r="B624" s="371" t="s">
        <v>4422</v>
      </c>
      <c r="C624" s="334">
        <v>0</v>
      </c>
      <c r="D624" s="335"/>
      <c r="E624" s="334">
        <v>1</v>
      </c>
      <c r="F624" s="335">
        <v>5.8</v>
      </c>
      <c r="G624" s="395">
        <v>1</v>
      </c>
      <c r="H624" s="405">
        <v>5.8</v>
      </c>
    </row>
    <row r="625" spans="1:8" ht="25.5">
      <c r="A625" s="370" t="s">
        <v>4423</v>
      </c>
      <c r="B625" s="371" t="s">
        <v>4424</v>
      </c>
      <c r="C625" s="334">
        <v>0</v>
      </c>
      <c r="D625" s="335"/>
      <c r="E625" s="334">
        <v>0</v>
      </c>
      <c r="F625" s="335">
        <v>1</v>
      </c>
      <c r="G625" s="395">
        <v>0</v>
      </c>
      <c r="H625" s="405">
        <v>1</v>
      </c>
    </row>
    <row r="626" spans="1:8">
      <c r="A626" s="370" t="s">
        <v>3975</v>
      </c>
      <c r="B626" s="371" t="s">
        <v>3976</v>
      </c>
      <c r="C626" s="334">
        <v>0</v>
      </c>
      <c r="D626" s="335"/>
      <c r="E626" s="334">
        <v>0</v>
      </c>
      <c r="F626" s="335">
        <v>8.1999999999999993</v>
      </c>
      <c r="G626" s="395">
        <v>0</v>
      </c>
      <c r="H626" s="405">
        <v>8.1999999999999993</v>
      </c>
    </row>
    <row r="627" spans="1:8">
      <c r="A627" s="363" t="s">
        <v>4425</v>
      </c>
      <c r="B627" s="364" t="s">
        <v>4426</v>
      </c>
      <c r="C627" s="334">
        <v>0</v>
      </c>
      <c r="D627" s="335"/>
      <c r="E627" s="334">
        <v>0</v>
      </c>
      <c r="F627" s="335">
        <v>1</v>
      </c>
      <c r="G627" s="395">
        <v>0</v>
      </c>
      <c r="H627" s="405">
        <v>1</v>
      </c>
    </row>
    <row r="628" spans="1:8" ht="25.5">
      <c r="A628" s="370" t="s">
        <v>3977</v>
      </c>
      <c r="B628" s="371" t="s">
        <v>4427</v>
      </c>
      <c r="C628" s="334">
        <v>0</v>
      </c>
      <c r="D628" s="335"/>
      <c r="E628" s="334">
        <v>0</v>
      </c>
      <c r="F628" s="335">
        <v>4.5999999999999996</v>
      </c>
      <c r="G628" s="395">
        <v>0</v>
      </c>
      <c r="H628" s="405">
        <v>4.5999999999999996</v>
      </c>
    </row>
    <row r="629" spans="1:8" ht="25.5">
      <c r="A629" s="370" t="s">
        <v>4428</v>
      </c>
      <c r="B629" s="371" t="s">
        <v>4429</v>
      </c>
      <c r="C629" s="334">
        <v>0</v>
      </c>
      <c r="D629" s="335"/>
      <c r="E629" s="334">
        <v>0</v>
      </c>
      <c r="F629" s="335">
        <v>3.4</v>
      </c>
      <c r="G629" s="395">
        <v>0</v>
      </c>
      <c r="H629" s="405">
        <v>3.4</v>
      </c>
    </row>
    <row r="630" spans="1:8" ht="14.25" customHeight="1">
      <c r="A630" s="370" t="s">
        <v>3979</v>
      </c>
      <c r="B630" s="371" t="s">
        <v>4430</v>
      </c>
      <c r="C630" s="334">
        <v>0</v>
      </c>
      <c r="D630" s="335"/>
      <c r="E630" s="334">
        <v>0</v>
      </c>
      <c r="F630" s="335">
        <v>4.6999999999999993</v>
      </c>
      <c r="G630" s="395">
        <v>0</v>
      </c>
      <c r="H630" s="405">
        <v>4.6999999999999993</v>
      </c>
    </row>
    <row r="631" spans="1:8" ht="25.5">
      <c r="A631" s="370" t="s">
        <v>4431</v>
      </c>
      <c r="B631" s="371" t="s">
        <v>4432</v>
      </c>
      <c r="C631" s="334">
        <v>0</v>
      </c>
      <c r="D631" s="335"/>
      <c r="E631" s="334">
        <v>0</v>
      </c>
      <c r="F631" s="335">
        <v>1</v>
      </c>
      <c r="G631" s="395">
        <v>0</v>
      </c>
      <c r="H631" s="405">
        <v>1</v>
      </c>
    </row>
    <row r="632" spans="1:8" ht="25.5">
      <c r="A632" s="370" t="s">
        <v>4433</v>
      </c>
      <c r="B632" s="371" t="s">
        <v>4434</v>
      </c>
      <c r="C632" s="334">
        <v>0</v>
      </c>
      <c r="D632" s="335"/>
      <c r="E632" s="334">
        <v>0</v>
      </c>
      <c r="F632" s="335">
        <v>3.5</v>
      </c>
      <c r="G632" s="395">
        <v>0</v>
      </c>
      <c r="H632" s="405">
        <v>3.5</v>
      </c>
    </row>
    <row r="633" spans="1:8" ht="25.5">
      <c r="A633" s="363" t="s">
        <v>4435</v>
      </c>
      <c r="B633" s="378" t="s">
        <v>4436</v>
      </c>
      <c r="C633" s="334">
        <v>0</v>
      </c>
      <c r="D633" s="335"/>
      <c r="E633" s="334">
        <v>0</v>
      </c>
      <c r="F633" s="335">
        <v>1</v>
      </c>
      <c r="G633" s="395">
        <v>0</v>
      </c>
      <c r="H633" s="405">
        <v>1</v>
      </c>
    </row>
    <row r="634" spans="1:8" ht="25.5">
      <c r="A634" s="370" t="s">
        <v>4437</v>
      </c>
      <c r="B634" s="371" t="s">
        <v>4438</v>
      </c>
      <c r="C634" s="334">
        <v>0</v>
      </c>
      <c r="D634" s="335"/>
      <c r="E634" s="334">
        <v>0</v>
      </c>
      <c r="F634" s="335">
        <v>1</v>
      </c>
      <c r="G634" s="395">
        <v>0</v>
      </c>
      <c r="H634" s="405">
        <v>1</v>
      </c>
    </row>
    <row r="635" spans="1:8" ht="25.5">
      <c r="A635" s="370" t="s">
        <v>4439</v>
      </c>
      <c r="B635" s="371" t="s">
        <v>4440</v>
      </c>
      <c r="C635" s="334">
        <v>0</v>
      </c>
      <c r="D635" s="335"/>
      <c r="E635" s="334">
        <v>0</v>
      </c>
      <c r="F635" s="335">
        <v>1</v>
      </c>
      <c r="G635" s="395">
        <v>0</v>
      </c>
      <c r="H635" s="405">
        <v>1</v>
      </c>
    </row>
    <row r="636" spans="1:8" ht="25.5">
      <c r="A636" s="370" t="s">
        <v>4441</v>
      </c>
      <c r="B636" s="371" t="s">
        <v>4442</v>
      </c>
      <c r="C636" s="334">
        <v>0</v>
      </c>
      <c r="D636" s="335"/>
      <c r="E636" s="334">
        <v>0</v>
      </c>
      <c r="F636" s="335">
        <v>1</v>
      </c>
      <c r="G636" s="395">
        <v>0</v>
      </c>
      <c r="H636" s="405">
        <v>1</v>
      </c>
    </row>
    <row r="637" spans="1:8" ht="25.5">
      <c r="A637" s="370" t="s">
        <v>3981</v>
      </c>
      <c r="B637" s="371" t="s">
        <v>4443</v>
      </c>
      <c r="C637" s="334">
        <v>0</v>
      </c>
      <c r="D637" s="335"/>
      <c r="E637" s="334">
        <v>0</v>
      </c>
      <c r="F637" s="335">
        <v>1</v>
      </c>
      <c r="G637" s="395">
        <v>0</v>
      </c>
      <c r="H637" s="405">
        <v>1</v>
      </c>
    </row>
    <row r="638" spans="1:8" ht="38.25">
      <c r="A638" s="332" t="s">
        <v>4444</v>
      </c>
      <c r="B638" s="333" t="s">
        <v>4445</v>
      </c>
      <c r="C638" s="334">
        <v>0</v>
      </c>
      <c r="D638" s="335"/>
      <c r="E638" s="334">
        <v>0</v>
      </c>
      <c r="F638" s="335">
        <v>1</v>
      </c>
      <c r="G638" s="395">
        <v>0</v>
      </c>
      <c r="H638" s="405">
        <v>1</v>
      </c>
    </row>
    <row r="639" spans="1:8" ht="25.5">
      <c r="A639" s="370" t="s">
        <v>4446</v>
      </c>
      <c r="B639" s="371" t="s">
        <v>4447</v>
      </c>
      <c r="C639" s="334">
        <v>0</v>
      </c>
      <c r="D639" s="335"/>
      <c r="E639" s="334">
        <v>0</v>
      </c>
      <c r="F639" s="335">
        <v>1</v>
      </c>
      <c r="G639" s="395">
        <v>0</v>
      </c>
      <c r="H639" s="405">
        <v>1</v>
      </c>
    </row>
    <row r="640" spans="1:8" ht="38.25">
      <c r="A640" s="363" t="s">
        <v>4448</v>
      </c>
      <c r="B640" s="364" t="s">
        <v>4449</v>
      </c>
      <c r="C640" s="334">
        <v>0</v>
      </c>
      <c r="D640" s="335"/>
      <c r="E640" s="334">
        <v>0</v>
      </c>
      <c r="F640" s="335">
        <v>1</v>
      </c>
      <c r="G640" s="395">
        <v>0</v>
      </c>
      <c r="H640" s="405">
        <v>1</v>
      </c>
    </row>
    <row r="641" spans="1:8">
      <c r="A641" s="370" t="s">
        <v>4450</v>
      </c>
      <c r="B641" s="371" t="s">
        <v>4451</v>
      </c>
      <c r="C641" s="334">
        <v>0</v>
      </c>
      <c r="D641" s="335"/>
      <c r="E641" s="334">
        <v>0</v>
      </c>
      <c r="F641" s="335">
        <v>1</v>
      </c>
      <c r="G641" s="395">
        <v>0</v>
      </c>
      <c r="H641" s="405">
        <v>1</v>
      </c>
    </row>
    <row r="642" spans="1:8">
      <c r="A642" s="368" t="s">
        <v>4452</v>
      </c>
      <c r="B642" s="364" t="s">
        <v>4453</v>
      </c>
      <c r="C642" s="334">
        <v>0</v>
      </c>
      <c r="D642" s="335"/>
      <c r="E642" s="334">
        <v>0</v>
      </c>
      <c r="F642" s="335">
        <v>1</v>
      </c>
      <c r="G642" s="395">
        <v>0</v>
      </c>
      <c r="H642" s="405">
        <v>1</v>
      </c>
    </row>
    <row r="643" spans="1:8">
      <c r="A643" s="363" t="s">
        <v>4454</v>
      </c>
      <c r="B643" s="364" t="s">
        <v>4455</v>
      </c>
      <c r="C643" s="334">
        <v>0</v>
      </c>
      <c r="D643" s="335"/>
      <c r="E643" s="334">
        <v>1</v>
      </c>
      <c r="F643" s="335">
        <v>1</v>
      </c>
      <c r="G643" s="395">
        <v>1</v>
      </c>
      <c r="H643" s="405">
        <v>1</v>
      </c>
    </row>
    <row r="644" spans="1:8" ht="25.5">
      <c r="A644" s="370" t="s">
        <v>4456</v>
      </c>
      <c r="B644" s="371" t="s">
        <v>4457</v>
      </c>
      <c r="C644" s="334">
        <v>0</v>
      </c>
      <c r="D644" s="335"/>
      <c r="E644" s="334">
        <v>0</v>
      </c>
      <c r="F644" s="335">
        <v>1</v>
      </c>
      <c r="G644" s="395">
        <v>0</v>
      </c>
      <c r="H644" s="405">
        <v>1</v>
      </c>
    </row>
    <row r="645" spans="1:8" ht="25.5">
      <c r="A645" s="370" t="s">
        <v>4458</v>
      </c>
      <c r="B645" s="371" t="s">
        <v>4459</v>
      </c>
      <c r="C645" s="334">
        <v>0</v>
      </c>
      <c r="D645" s="335"/>
      <c r="E645" s="334">
        <v>0</v>
      </c>
      <c r="F645" s="335">
        <v>1</v>
      </c>
      <c r="G645" s="395">
        <v>0</v>
      </c>
      <c r="H645" s="405">
        <v>1</v>
      </c>
    </row>
    <row r="646" spans="1:8">
      <c r="A646" s="363" t="s">
        <v>3983</v>
      </c>
      <c r="B646" s="364" t="s">
        <v>4460</v>
      </c>
      <c r="C646" s="334">
        <v>0</v>
      </c>
      <c r="D646" s="335"/>
      <c r="E646" s="334">
        <v>48</v>
      </c>
      <c r="F646" s="335">
        <v>230</v>
      </c>
      <c r="G646" s="395">
        <v>48</v>
      </c>
      <c r="H646" s="405">
        <v>230</v>
      </c>
    </row>
    <row r="647" spans="1:8">
      <c r="A647" s="370" t="s">
        <v>4461</v>
      </c>
      <c r="B647" s="371" t="s">
        <v>4462</v>
      </c>
      <c r="C647" s="334">
        <v>0</v>
      </c>
      <c r="D647" s="335"/>
      <c r="E647" s="334">
        <v>0</v>
      </c>
      <c r="F647" s="335">
        <v>1</v>
      </c>
      <c r="G647" s="395">
        <v>0</v>
      </c>
      <c r="H647" s="405">
        <v>1</v>
      </c>
    </row>
    <row r="648" spans="1:8" ht="27.75" customHeight="1">
      <c r="A648" s="370" t="s">
        <v>3985</v>
      </c>
      <c r="B648" s="371" t="s">
        <v>3986</v>
      </c>
      <c r="C648" s="334">
        <v>0</v>
      </c>
      <c r="D648" s="335"/>
      <c r="E648" s="334">
        <v>6</v>
      </c>
      <c r="F648" s="335">
        <v>37.1</v>
      </c>
      <c r="G648" s="395">
        <v>6</v>
      </c>
      <c r="H648" s="405">
        <v>37.1</v>
      </c>
    </row>
    <row r="649" spans="1:8" ht="25.5">
      <c r="A649" s="370" t="s">
        <v>4463</v>
      </c>
      <c r="B649" s="371" t="s">
        <v>4464</v>
      </c>
      <c r="C649" s="334">
        <v>0</v>
      </c>
      <c r="D649" s="335"/>
      <c r="E649" s="334">
        <v>3</v>
      </c>
      <c r="F649" s="335">
        <v>3.5</v>
      </c>
      <c r="G649" s="395">
        <v>3</v>
      </c>
      <c r="H649" s="405">
        <v>3.5</v>
      </c>
    </row>
    <row r="650" spans="1:8">
      <c r="A650" s="370" t="s">
        <v>4465</v>
      </c>
      <c r="B650" s="371" t="s">
        <v>4466</v>
      </c>
      <c r="C650" s="334">
        <v>0</v>
      </c>
      <c r="D650" s="335"/>
      <c r="E650" s="334">
        <v>0</v>
      </c>
      <c r="F650" s="335">
        <v>1</v>
      </c>
      <c r="G650" s="395">
        <v>0</v>
      </c>
      <c r="H650" s="405">
        <v>1</v>
      </c>
    </row>
    <row r="651" spans="1:8" ht="25.5">
      <c r="A651" s="363" t="s">
        <v>4467</v>
      </c>
      <c r="B651" s="364" t="s">
        <v>4468</v>
      </c>
      <c r="C651" s="334">
        <v>0</v>
      </c>
      <c r="D651" s="335"/>
      <c r="E651" s="334">
        <v>1</v>
      </c>
      <c r="F651" s="335">
        <v>4.6999999999999993</v>
      </c>
      <c r="G651" s="395">
        <v>1</v>
      </c>
      <c r="H651" s="405">
        <v>4.6999999999999993</v>
      </c>
    </row>
    <row r="652" spans="1:8" ht="25.5">
      <c r="A652" s="370" t="s">
        <v>4469</v>
      </c>
      <c r="B652" s="371" t="s">
        <v>4470</v>
      </c>
      <c r="C652" s="334">
        <v>0</v>
      </c>
      <c r="D652" s="335"/>
      <c r="E652" s="334">
        <v>2</v>
      </c>
      <c r="F652" s="335">
        <v>2.2999999999999998</v>
      </c>
      <c r="G652" s="395">
        <v>2</v>
      </c>
      <c r="H652" s="405">
        <v>2.2999999999999998</v>
      </c>
    </row>
    <row r="653" spans="1:8" ht="25.5">
      <c r="A653" s="330" t="s">
        <v>4471</v>
      </c>
      <c r="B653" s="331" t="s">
        <v>4472</v>
      </c>
      <c r="C653" s="334">
        <v>0</v>
      </c>
      <c r="D653" s="335"/>
      <c r="E653" s="334">
        <v>4</v>
      </c>
      <c r="F653" s="335">
        <v>7.1</v>
      </c>
      <c r="G653" s="395">
        <v>4</v>
      </c>
      <c r="H653" s="405">
        <v>7.1</v>
      </c>
    </row>
    <row r="654" spans="1:8" ht="25.5">
      <c r="A654" s="370" t="s">
        <v>4473</v>
      </c>
      <c r="B654" s="371" t="s">
        <v>4474</v>
      </c>
      <c r="C654" s="334">
        <v>0</v>
      </c>
      <c r="D654" s="335"/>
      <c r="E654" s="334">
        <v>1</v>
      </c>
      <c r="F654" s="335">
        <v>145</v>
      </c>
      <c r="G654" s="395">
        <v>1</v>
      </c>
      <c r="H654" s="405">
        <v>145</v>
      </c>
    </row>
    <row r="655" spans="1:8">
      <c r="A655" s="368" t="s">
        <v>4475</v>
      </c>
      <c r="B655" s="364" t="s">
        <v>1001</v>
      </c>
      <c r="C655" s="334">
        <v>0</v>
      </c>
      <c r="D655" s="335"/>
      <c r="E655" s="334">
        <v>4</v>
      </c>
      <c r="F655" s="335">
        <v>15.5</v>
      </c>
      <c r="G655" s="395">
        <v>4</v>
      </c>
      <c r="H655" s="405">
        <v>15.5</v>
      </c>
    </row>
    <row r="656" spans="1:8" ht="25.5">
      <c r="A656" s="330" t="s">
        <v>4476</v>
      </c>
      <c r="B656" s="331" t="s">
        <v>4477</v>
      </c>
      <c r="C656" s="334">
        <v>0</v>
      </c>
      <c r="D656" s="335"/>
      <c r="E656" s="334">
        <v>0</v>
      </c>
      <c r="F656" s="335">
        <v>1</v>
      </c>
      <c r="G656" s="395">
        <v>0</v>
      </c>
      <c r="H656" s="405">
        <v>1</v>
      </c>
    </row>
    <row r="657" spans="1:8" ht="25.5">
      <c r="A657" s="363" t="s">
        <v>4478</v>
      </c>
      <c r="B657" s="364" t="s">
        <v>4479</v>
      </c>
      <c r="C657" s="334">
        <v>0</v>
      </c>
      <c r="D657" s="335"/>
      <c r="E657" s="334">
        <v>19</v>
      </c>
      <c r="F657" s="335">
        <v>28.7</v>
      </c>
      <c r="G657" s="395">
        <v>19</v>
      </c>
      <c r="H657" s="405">
        <v>28.7</v>
      </c>
    </row>
    <row r="658" spans="1:8">
      <c r="A658" s="370" t="s">
        <v>4480</v>
      </c>
      <c r="B658" s="371" t="s">
        <v>4481</v>
      </c>
      <c r="C658" s="334">
        <v>0</v>
      </c>
      <c r="D658" s="335"/>
      <c r="E658" s="334">
        <v>0</v>
      </c>
      <c r="F658" s="335">
        <v>2.2999999999999998</v>
      </c>
      <c r="G658" s="395">
        <v>0</v>
      </c>
      <c r="H658" s="405">
        <v>2.2999999999999998</v>
      </c>
    </row>
    <row r="659" spans="1:8" ht="25.5">
      <c r="A659" s="363" t="s">
        <v>4482</v>
      </c>
      <c r="B659" s="364" t="s">
        <v>4483</v>
      </c>
      <c r="C659" s="334">
        <v>0</v>
      </c>
      <c r="D659" s="335"/>
      <c r="E659" s="334">
        <v>5</v>
      </c>
      <c r="F659" s="335">
        <v>7.1</v>
      </c>
      <c r="G659" s="395">
        <v>5</v>
      </c>
      <c r="H659" s="405">
        <v>7.1</v>
      </c>
    </row>
    <row r="660" spans="1:8">
      <c r="A660" s="370" t="s">
        <v>4484</v>
      </c>
      <c r="B660" s="371" t="s">
        <v>4485</v>
      </c>
      <c r="C660" s="334">
        <v>0</v>
      </c>
      <c r="D660" s="335"/>
      <c r="E660" s="334">
        <v>6</v>
      </c>
      <c r="F660" s="335">
        <v>4.6999999999999993</v>
      </c>
      <c r="G660" s="395">
        <v>6</v>
      </c>
      <c r="H660" s="405">
        <v>4.6999999999999993</v>
      </c>
    </row>
    <row r="661" spans="1:8">
      <c r="A661" s="330" t="s">
        <v>3989</v>
      </c>
      <c r="B661" s="331" t="s">
        <v>3990</v>
      </c>
      <c r="C661" s="334">
        <v>0</v>
      </c>
      <c r="D661" s="335"/>
      <c r="E661" s="334">
        <v>67</v>
      </c>
      <c r="F661" s="335">
        <v>310</v>
      </c>
      <c r="G661" s="395">
        <v>67</v>
      </c>
      <c r="H661" s="405">
        <v>310</v>
      </c>
    </row>
    <row r="662" spans="1:8">
      <c r="A662" s="407" t="s">
        <v>4486</v>
      </c>
      <c r="B662" s="408" t="s">
        <v>4487</v>
      </c>
      <c r="C662" s="334">
        <v>0</v>
      </c>
      <c r="D662" s="335"/>
      <c r="E662" s="334">
        <v>0</v>
      </c>
      <c r="F662" s="335">
        <v>1</v>
      </c>
      <c r="G662" s="395">
        <v>0</v>
      </c>
      <c r="H662" s="405">
        <v>1</v>
      </c>
    </row>
    <row r="663" spans="1:8">
      <c r="A663" s="368" t="s">
        <v>4488</v>
      </c>
      <c r="B663" s="364" t="s">
        <v>4489</v>
      </c>
      <c r="C663" s="334">
        <v>0</v>
      </c>
      <c r="D663" s="335"/>
      <c r="E663" s="334">
        <v>0</v>
      </c>
      <c r="F663" s="335">
        <v>3.5</v>
      </c>
      <c r="G663" s="395">
        <v>0</v>
      </c>
      <c r="H663" s="405">
        <v>3.5</v>
      </c>
    </row>
    <row r="664" spans="1:8">
      <c r="A664" s="330" t="s">
        <v>4490</v>
      </c>
      <c r="B664" s="331" t="s">
        <v>4491</v>
      </c>
      <c r="C664" s="334">
        <v>0</v>
      </c>
      <c r="D664" s="335"/>
      <c r="E664" s="334">
        <v>0</v>
      </c>
      <c r="F664" s="335">
        <v>1</v>
      </c>
      <c r="G664" s="395">
        <v>0</v>
      </c>
      <c r="H664" s="405">
        <v>1</v>
      </c>
    </row>
    <row r="665" spans="1:8" ht="25.5">
      <c r="A665" s="370" t="s">
        <v>4492</v>
      </c>
      <c r="B665" s="371" t="s">
        <v>4493</v>
      </c>
      <c r="C665" s="334">
        <v>0</v>
      </c>
      <c r="D665" s="335"/>
      <c r="E665" s="334">
        <v>3</v>
      </c>
      <c r="F665" s="335">
        <v>3.5</v>
      </c>
      <c r="G665" s="395">
        <v>3</v>
      </c>
      <c r="H665" s="405">
        <v>3.5</v>
      </c>
    </row>
    <row r="666" spans="1:8" ht="25.5">
      <c r="A666" s="330" t="s">
        <v>4494</v>
      </c>
      <c r="B666" s="331" t="s">
        <v>4495</v>
      </c>
      <c r="C666" s="334">
        <v>0</v>
      </c>
      <c r="D666" s="335"/>
      <c r="E666" s="334">
        <v>0</v>
      </c>
      <c r="F666" s="335">
        <v>1</v>
      </c>
      <c r="G666" s="395">
        <v>0</v>
      </c>
      <c r="H666" s="405">
        <v>1</v>
      </c>
    </row>
    <row r="667" spans="1:8">
      <c r="A667" s="370" t="s">
        <v>3991</v>
      </c>
      <c r="B667" s="371" t="s">
        <v>4496</v>
      </c>
      <c r="C667" s="334">
        <v>0</v>
      </c>
      <c r="D667" s="335"/>
      <c r="E667" s="334">
        <v>0</v>
      </c>
      <c r="F667" s="335">
        <v>5.8999999999999995</v>
      </c>
      <c r="G667" s="395">
        <v>0</v>
      </c>
      <c r="H667" s="405">
        <v>5.8999999999999995</v>
      </c>
    </row>
    <row r="668" spans="1:8" ht="25.5">
      <c r="A668" s="370" t="s">
        <v>3993</v>
      </c>
      <c r="B668" s="371" t="s">
        <v>4497</v>
      </c>
      <c r="C668" s="334">
        <v>0</v>
      </c>
      <c r="D668" s="335"/>
      <c r="E668" s="334">
        <v>29</v>
      </c>
      <c r="F668" s="335">
        <v>46.699999999999996</v>
      </c>
      <c r="G668" s="395">
        <v>29</v>
      </c>
      <c r="H668" s="405">
        <v>46.699999999999996</v>
      </c>
    </row>
    <row r="669" spans="1:8" ht="25.5">
      <c r="A669" s="332" t="s">
        <v>3995</v>
      </c>
      <c r="B669" s="333" t="s">
        <v>4498</v>
      </c>
      <c r="C669" s="334">
        <v>0</v>
      </c>
      <c r="D669" s="335"/>
      <c r="E669" s="334">
        <v>4</v>
      </c>
      <c r="F669" s="335">
        <v>15.5</v>
      </c>
      <c r="G669" s="395">
        <v>4</v>
      </c>
      <c r="H669" s="405">
        <v>15.5</v>
      </c>
    </row>
    <row r="670" spans="1:8">
      <c r="A670" s="330" t="s">
        <v>3997</v>
      </c>
      <c r="B670" s="331" t="s">
        <v>3998</v>
      </c>
      <c r="C670" s="334">
        <v>0</v>
      </c>
      <c r="D670" s="335"/>
      <c r="E670" s="334">
        <v>6</v>
      </c>
      <c r="F670" s="335">
        <v>9.5</v>
      </c>
      <c r="G670" s="395">
        <v>6</v>
      </c>
      <c r="H670" s="405">
        <v>9.5</v>
      </c>
    </row>
    <row r="671" spans="1:8">
      <c r="A671" s="330" t="s">
        <v>3999</v>
      </c>
      <c r="B671" s="331" t="s">
        <v>4499</v>
      </c>
      <c r="C671" s="334">
        <v>0</v>
      </c>
      <c r="D671" s="335"/>
      <c r="E671" s="334">
        <v>1</v>
      </c>
      <c r="F671" s="335">
        <v>1</v>
      </c>
      <c r="G671" s="395">
        <v>1</v>
      </c>
      <c r="H671" s="405">
        <v>1</v>
      </c>
    </row>
    <row r="672" spans="1:8">
      <c r="A672" s="368" t="s">
        <v>4500</v>
      </c>
      <c r="B672" s="364" t="s">
        <v>4501</v>
      </c>
      <c r="C672" s="334">
        <v>0</v>
      </c>
      <c r="D672" s="335"/>
      <c r="E672" s="334">
        <v>0</v>
      </c>
      <c r="F672" s="335">
        <v>1</v>
      </c>
      <c r="G672" s="395">
        <v>0</v>
      </c>
      <c r="H672" s="405">
        <v>1</v>
      </c>
    </row>
    <row r="673" spans="1:8" ht="25.5">
      <c r="A673" s="349" t="s">
        <v>4502</v>
      </c>
      <c r="B673" s="333" t="s">
        <v>4503</v>
      </c>
      <c r="C673" s="334">
        <v>0</v>
      </c>
      <c r="D673" s="335"/>
      <c r="E673" s="334">
        <v>1</v>
      </c>
      <c r="F673" s="335">
        <v>4.6999999999999993</v>
      </c>
      <c r="G673" s="395">
        <v>1</v>
      </c>
      <c r="H673" s="405">
        <v>4.6999999999999993</v>
      </c>
    </row>
    <row r="674" spans="1:8" ht="25.5">
      <c r="A674" s="359" t="s">
        <v>4001</v>
      </c>
      <c r="B674" s="360" t="s">
        <v>4504</v>
      </c>
      <c r="C674" s="334">
        <v>0</v>
      </c>
      <c r="D674" s="335"/>
      <c r="E674" s="334">
        <v>20</v>
      </c>
      <c r="F674" s="335">
        <v>40.700000000000003</v>
      </c>
      <c r="G674" s="395">
        <v>20</v>
      </c>
      <c r="H674" s="405">
        <v>40.700000000000003</v>
      </c>
    </row>
    <row r="675" spans="1:8">
      <c r="A675" s="413" t="s">
        <v>4505</v>
      </c>
      <c r="B675" s="417" t="s">
        <v>4506</v>
      </c>
      <c r="C675" s="334">
        <v>0</v>
      </c>
      <c r="D675" s="335"/>
      <c r="E675" s="334">
        <v>3</v>
      </c>
      <c r="F675" s="335">
        <v>11.9</v>
      </c>
      <c r="G675" s="395">
        <v>3</v>
      </c>
      <c r="H675" s="405">
        <v>11.9</v>
      </c>
    </row>
    <row r="676" spans="1:8" ht="25.5">
      <c r="A676" s="359" t="s">
        <v>4507</v>
      </c>
      <c r="B676" s="360" t="s">
        <v>4508</v>
      </c>
      <c r="C676" s="334">
        <v>0</v>
      </c>
      <c r="D676" s="335"/>
      <c r="E676" s="334">
        <v>23</v>
      </c>
      <c r="F676" s="335">
        <v>53</v>
      </c>
      <c r="G676" s="395">
        <v>23</v>
      </c>
      <c r="H676" s="405">
        <v>53</v>
      </c>
    </row>
    <row r="677" spans="1:8" ht="25.5">
      <c r="A677" s="359" t="s">
        <v>4509</v>
      </c>
      <c r="B677" s="360" t="s">
        <v>4510</v>
      </c>
      <c r="C677" s="334">
        <v>0</v>
      </c>
      <c r="D677" s="335"/>
      <c r="E677" s="334">
        <v>8</v>
      </c>
      <c r="F677" s="335">
        <v>10.7</v>
      </c>
      <c r="G677" s="395">
        <v>8</v>
      </c>
      <c r="H677" s="405">
        <v>10.7</v>
      </c>
    </row>
    <row r="678" spans="1:8" ht="25.5">
      <c r="A678" s="359" t="s">
        <v>4511</v>
      </c>
      <c r="B678" s="360" t="s">
        <v>4512</v>
      </c>
      <c r="C678" s="334">
        <v>0</v>
      </c>
      <c r="D678" s="335"/>
      <c r="E678" s="334">
        <v>3</v>
      </c>
      <c r="F678" s="335">
        <v>5.8999999999999995</v>
      </c>
      <c r="G678" s="395">
        <v>3</v>
      </c>
      <c r="H678" s="405">
        <v>5.8999999999999995</v>
      </c>
    </row>
    <row r="679" spans="1:8" ht="12.75" customHeight="1">
      <c r="A679" s="359" t="s">
        <v>4513</v>
      </c>
      <c r="B679" s="360" t="s">
        <v>4514</v>
      </c>
      <c r="C679" s="334">
        <v>0</v>
      </c>
      <c r="D679" s="335"/>
      <c r="E679" s="334">
        <v>29</v>
      </c>
      <c r="F679" s="335">
        <v>64.7</v>
      </c>
      <c r="G679" s="395">
        <v>29</v>
      </c>
      <c r="H679" s="405">
        <v>64.7</v>
      </c>
    </row>
    <row r="680" spans="1:8" ht="15" customHeight="1">
      <c r="A680" s="330" t="s">
        <v>4003</v>
      </c>
      <c r="B680" s="331" t="s">
        <v>4515</v>
      </c>
      <c r="C680" s="334">
        <v>0</v>
      </c>
      <c r="D680" s="335"/>
      <c r="E680" s="334">
        <v>26</v>
      </c>
      <c r="F680" s="335">
        <v>119</v>
      </c>
      <c r="G680" s="395">
        <v>26</v>
      </c>
      <c r="H680" s="405">
        <v>119</v>
      </c>
    </row>
    <row r="681" spans="1:8" ht="25.5">
      <c r="A681" s="359" t="s">
        <v>4516</v>
      </c>
      <c r="B681" s="360" t="s">
        <v>4517</v>
      </c>
      <c r="C681" s="334">
        <v>0</v>
      </c>
      <c r="D681" s="335"/>
      <c r="E681" s="334">
        <v>4</v>
      </c>
      <c r="F681" s="335">
        <v>7.1</v>
      </c>
      <c r="G681" s="395">
        <v>4</v>
      </c>
      <c r="H681" s="405">
        <v>7.1</v>
      </c>
    </row>
    <row r="682" spans="1:8" ht="25.5">
      <c r="A682" s="359" t="s">
        <v>4518</v>
      </c>
      <c r="B682" s="360" t="s">
        <v>4519</v>
      </c>
      <c r="C682" s="334">
        <v>0</v>
      </c>
      <c r="D682" s="335"/>
      <c r="E682" s="334">
        <v>7</v>
      </c>
      <c r="F682" s="335">
        <v>20</v>
      </c>
      <c r="G682" s="395">
        <v>7</v>
      </c>
      <c r="H682" s="405">
        <v>20</v>
      </c>
    </row>
    <row r="683" spans="1:8">
      <c r="A683" s="359" t="s">
        <v>4520</v>
      </c>
      <c r="B683" s="360" t="s">
        <v>4521</v>
      </c>
      <c r="C683" s="334">
        <v>0</v>
      </c>
      <c r="D683" s="335"/>
      <c r="E683" s="334">
        <v>1</v>
      </c>
      <c r="F683" s="335">
        <v>1</v>
      </c>
      <c r="G683" s="395">
        <v>1</v>
      </c>
      <c r="H683" s="405">
        <v>1</v>
      </c>
    </row>
    <row r="684" spans="1:8">
      <c r="A684" s="359" t="s">
        <v>4522</v>
      </c>
      <c r="B684" s="360" t="s">
        <v>4523</v>
      </c>
      <c r="C684" s="334">
        <v>0</v>
      </c>
      <c r="D684" s="335"/>
      <c r="E684" s="334">
        <v>0</v>
      </c>
      <c r="F684" s="335">
        <v>1</v>
      </c>
      <c r="G684" s="395">
        <v>0</v>
      </c>
      <c r="H684" s="405">
        <v>1</v>
      </c>
    </row>
    <row r="685" spans="1:8" ht="25.5">
      <c r="A685" s="359" t="s">
        <v>4524</v>
      </c>
      <c r="B685" s="360" t="s">
        <v>4525</v>
      </c>
      <c r="C685" s="334">
        <v>0</v>
      </c>
      <c r="D685" s="335"/>
      <c r="E685" s="334">
        <v>0</v>
      </c>
      <c r="F685" s="335">
        <v>1</v>
      </c>
      <c r="G685" s="395">
        <v>0</v>
      </c>
      <c r="H685" s="405">
        <v>1</v>
      </c>
    </row>
    <row r="686" spans="1:8">
      <c r="A686" s="330" t="s">
        <v>4526</v>
      </c>
      <c r="B686" s="331" t="s">
        <v>4527</v>
      </c>
      <c r="C686" s="334">
        <v>0</v>
      </c>
      <c r="D686" s="335"/>
      <c r="E686" s="334">
        <v>2</v>
      </c>
      <c r="F686" s="335">
        <v>14</v>
      </c>
      <c r="G686" s="395">
        <v>2</v>
      </c>
      <c r="H686" s="405">
        <v>14</v>
      </c>
    </row>
    <row r="687" spans="1:8" ht="25.5">
      <c r="A687" s="330" t="s">
        <v>4528</v>
      </c>
      <c r="B687" s="331" t="s">
        <v>4529</v>
      </c>
      <c r="C687" s="334">
        <v>0</v>
      </c>
      <c r="D687" s="335"/>
      <c r="E687" s="334">
        <v>0</v>
      </c>
      <c r="F687" s="335">
        <v>1</v>
      </c>
      <c r="G687" s="395">
        <v>0</v>
      </c>
      <c r="H687" s="405">
        <v>1</v>
      </c>
    </row>
    <row r="688" spans="1:8">
      <c r="A688" s="407" t="s">
        <v>4530</v>
      </c>
      <c r="B688" s="408" t="s">
        <v>4531</v>
      </c>
      <c r="C688" s="334">
        <v>0</v>
      </c>
      <c r="D688" s="335"/>
      <c r="E688" s="334">
        <v>11</v>
      </c>
      <c r="F688" s="335">
        <v>14</v>
      </c>
      <c r="G688" s="395">
        <v>11</v>
      </c>
      <c r="H688" s="405">
        <v>14</v>
      </c>
    </row>
    <row r="689" spans="1:8" ht="25.5">
      <c r="A689" s="330" t="s">
        <v>4005</v>
      </c>
      <c r="B689" s="331" t="s">
        <v>4006</v>
      </c>
      <c r="C689" s="334">
        <v>0</v>
      </c>
      <c r="D689" s="335"/>
      <c r="E689" s="334">
        <v>0</v>
      </c>
      <c r="F689" s="335">
        <v>2.2999999999999998</v>
      </c>
      <c r="G689" s="395">
        <v>0</v>
      </c>
      <c r="H689" s="405">
        <v>2.2999999999999998</v>
      </c>
    </row>
    <row r="690" spans="1:8" ht="25.5">
      <c r="A690" s="330" t="s">
        <v>4007</v>
      </c>
      <c r="B690" s="331" t="s">
        <v>4532</v>
      </c>
      <c r="C690" s="334">
        <v>0</v>
      </c>
      <c r="D690" s="335"/>
      <c r="E690" s="334">
        <v>0</v>
      </c>
      <c r="F690" s="335">
        <v>1</v>
      </c>
      <c r="G690" s="395">
        <v>0</v>
      </c>
      <c r="H690" s="405">
        <v>1</v>
      </c>
    </row>
    <row r="691" spans="1:8" ht="25.5">
      <c r="A691" s="349" t="s">
        <v>4009</v>
      </c>
      <c r="B691" s="333" t="s">
        <v>4533</v>
      </c>
      <c r="C691" s="334">
        <v>0</v>
      </c>
      <c r="D691" s="335"/>
      <c r="E691" s="334">
        <v>0</v>
      </c>
      <c r="F691" s="335">
        <v>1</v>
      </c>
      <c r="G691" s="395">
        <v>0</v>
      </c>
      <c r="H691" s="405">
        <v>1</v>
      </c>
    </row>
    <row r="692" spans="1:8" ht="25.5">
      <c r="A692" s="330" t="s">
        <v>4011</v>
      </c>
      <c r="B692" s="331" t="s">
        <v>4534</v>
      </c>
      <c r="C692" s="334">
        <v>0</v>
      </c>
      <c r="D692" s="335"/>
      <c r="E692" s="334">
        <v>0</v>
      </c>
      <c r="F692" s="335">
        <v>1</v>
      </c>
      <c r="G692" s="395">
        <v>0</v>
      </c>
      <c r="H692" s="405">
        <v>1</v>
      </c>
    </row>
    <row r="693" spans="1:8">
      <c r="A693" s="332" t="s">
        <v>4535</v>
      </c>
      <c r="B693" s="333" t="s">
        <v>4536</v>
      </c>
      <c r="C693" s="334">
        <v>0</v>
      </c>
      <c r="D693" s="335"/>
      <c r="E693" s="334">
        <v>0</v>
      </c>
      <c r="F693" s="335">
        <v>1</v>
      </c>
      <c r="G693" s="395">
        <v>0</v>
      </c>
      <c r="H693" s="405">
        <v>1</v>
      </c>
    </row>
    <row r="694" spans="1:8">
      <c r="A694" s="359" t="s">
        <v>4537</v>
      </c>
      <c r="B694" s="360" t="s">
        <v>4538</v>
      </c>
      <c r="C694" s="334">
        <v>0</v>
      </c>
      <c r="D694" s="335"/>
      <c r="E694" s="334">
        <v>2</v>
      </c>
      <c r="F694" s="335">
        <v>26</v>
      </c>
      <c r="G694" s="395">
        <v>2</v>
      </c>
      <c r="H694" s="405">
        <v>26</v>
      </c>
    </row>
    <row r="695" spans="1:8" ht="25.5">
      <c r="A695" s="359" t="s">
        <v>4539</v>
      </c>
      <c r="B695" s="360" t="s">
        <v>4540</v>
      </c>
      <c r="C695" s="992">
        <v>0</v>
      </c>
      <c r="D695" s="993"/>
      <c r="E695" s="334">
        <v>0</v>
      </c>
      <c r="F695" s="335">
        <v>1</v>
      </c>
      <c r="G695" s="395">
        <v>0</v>
      </c>
      <c r="H695" s="405">
        <v>1</v>
      </c>
    </row>
    <row r="696" spans="1:8" ht="25.5">
      <c r="A696" s="330" t="s">
        <v>4013</v>
      </c>
      <c r="B696" s="331" t="s">
        <v>4014</v>
      </c>
      <c r="C696" s="992">
        <v>0</v>
      </c>
      <c r="D696" s="993"/>
      <c r="E696" s="334">
        <v>0</v>
      </c>
      <c r="F696" s="335">
        <v>26</v>
      </c>
      <c r="G696" s="395">
        <v>0</v>
      </c>
      <c r="H696" s="405">
        <v>26</v>
      </c>
    </row>
    <row r="697" spans="1:8" ht="25.5">
      <c r="A697" s="359" t="s">
        <v>4541</v>
      </c>
      <c r="B697" s="360" t="s">
        <v>4542</v>
      </c>
      <c r="C697" s="992">
        <v>0</v>
      </c>
      <c r="D697" s="993"/>
      <c r="E697" s="334">
        <v>0</v>
      </c>
      <c r="F697" s="335">
        <v>3.5</v>
      </c>
      <c r="G697" s="395">
        <v>0</v>
      </c>
      <c r="H697" s="405">
        <v>3.5</v>
      </c>
    </row>
    <row r="698" spans="1:8" ht="25.5">
      <c r="A698" s="359" t="s">
        <v>4543</v>
      </c>
      <c r="B698" s="360" t="s">
        <v>4544</v>
      </c>
      <c r="C698" s="992">
        <v>0</v>
      </c>
      <c r="D698" s="993"/>
      <c r="E698" s="334">
        <v>0</v>
      </c>
      <c r="F698" s="335">
        <v>2.2999999999999998</v>
      </c>
      <c r="G698" s="395">
        <v>0</v>
      </c>
      <c r="H698" s="405">
        <v>2.2999999999999998</v>
      </c>
    </row>
    <row r="699" spans="1:8" ht="25.5">
      <c r="A699" s="332" t="s">
        <v>4545</v>
      </c>
      <c r="B699" s="333" t="s">
        <v>4546</v>
      </c>
      <c r="C699" s="992">
        <v>0</v>
      </c>
      <c r="D699" s="993"/>
      <c r="E699" s="334">
        <v>0</v>
      </c>
      <c r="F699" s="335">
        <v>1</v>
      </c>
      <c r="G699" s="395">
        <v>0</v>
      </c>
      <c r="H699" s="405">
        <v>1</v>
      </c>
    </row>
    <row r="700" spans="1:8" ht="25.5">
      <c r="A700" s="359" t="s">
        <v>4547</v>
      </c>
      <c r="B700" s="360" t="s">
        <v>4548</v>
      </c>
      <c r="C700" s="992">
        <v>0</v>
      </c>
      <c r="D700" s="993"/>
      <c r="E700" s="334">
        <v>1</v>
      </c>
      <c r="F700" s="335">
        <v>4.6999999999999993</v>
      </c>
      <c r="G700" s="395">
        <v>1</v>
      </c>
      <c r="H700" s="405">
        <v>4.6999999999999993</v>
      </c>
    </row>
    <row r="701" spans="1:8" ht="25.5">
      <c r="A701" s="332" t="s">
        <v>4549</v>
      </c>
      <c r="B701" s="333" t="s">
        <v>4550</v>
      </c>
      <c r="C701" s="992">
        <v>0</v>
      </c>
      <c r="D701" s="993"/>
      <c r="E701" s="334">
        <v>0</v>
      </c>
      <c r="F701" s="335">
        <v>1</v>
      </c>
      <c r="G701" s="395">
        <v>0</v>
      </c>
      <c r="H701" s="405">
        <v>1</v>
      </c>
    </row>
    <row r="702" spans="1:8" ht="25.5">
      <c r="A702" s="330" t="s">
        <v>4551</v>
      </c>
      <c r="B702" s="331" t="s">
        <v>4552</v>
      </c>
      <c r="C702" s="992">
        <v>0</v>
      </c>
      <c r="D702" s="993"/>
      <c r="E702" s="334">
        <v>0</v>
      </c>
      <c r="F702" s="335">
        <v>1</v>
      </c>
      <c r="G702" s="395">
        <v>0</v>
      </c>
      <c r="H702" s="405">
        <v>1</v>
      </c>
    </row>
    <row r="703" spans="1:8" ht="25.5">
      <c r="A703" s="330" t="s">
        <v>4553</v>
      </c>
      <c r="B703" s="331" t="s">
        <v>4554</v>
      </c>
      <c r="C703" s="992">
        <v>0</v>
      </c>
      <c r="D703" s="993"/>
      <c r="E703" s="334">
        <v>0</v>
      </c>
      <c r="F703" s="335">
        <v>1</v>
      </c>
      <c r="G703" s="395">
        <v>0</v>
      </c>
      <c r="H703" s="405">
        <v>1</v>
      </c>
    </row>
    <row r="704" spans="1:8" ht="25.5">
      <c r="A704" s="330" t="s">
        <v>4555</v>
      </c>
      <c r="B704" s="331" t="s">
        <v>4556</v>
      </c>
      <c r="C704" s="992">
        <v>0</v>
      </c>
      <c r="D704" s="993"/>
      <c r="E704" s="334">
        <v>0</v>
      </c>
      <c r="F704" s="335">
        <v>1</v>
      </c>
      <c r="G704" s="395">
        <v>0</v>
      </c>
      <c r="H704" s="405">
        <v>1</v>
      </c>
    </row>
    <row r="705" spans="1:8">
      <c r="A705" s="330" t="s">
        <v>4015</v>
      </c>
      <c r="B705" s="331" t="s">
        <v>4557</v>
      </c>
      <c r="C705" s="992">
        <v>0</v>
      </c>
      <c r="D705" s="993"/>
      <c r="E705" s="334">
        <v>10</v>
      </c>
      <c r="F705" s="335">
        <v>45</v>
      </c>
      <c r="G705" s="395">
        <v>10</v>
      </c>
      <c r="H705" s="405">
        <v>45</v>
      </c>
    </row>
    <row r="706" spans="1:8">
      <c r="A706" s="332" t="s">
        <v>4017</v>
      </c>
      <c r="B706" s="333" t="s">
        <v>4558</v>
      </c>
      <c r="C706" s="992">
        <v>0</v>
      </c>
      <c r="D706" s="993"/>
      <c r="E706" s="334">
        <v>0</v>
      </c>
      <c r="F706" s="335">
        <v>3.5</v>
      </c>
      <c r="G706" s="395">
        <v>0</v>
      </c>
      <c r="H706" s="405">
        <v>3.5</v>
      </c>
    </row>
    <row r="707" spans="1:8">
      <c r="A707" s="349" t="s">
        <v>4559</v>
      </c>
      <c r="B707" s="333" t="s">
        <v>4560</v>
      </c>
      <c r="C707" s="992">
        <v>0</v>
      </c>
      <c r="D707" s="993"/>
      <c r="E707" s="540">
        <v>0</v>
      </c>
      <c r="F707" s="335">
        <v>1</v>
      </c>
      <c r="G707" s="395">
        <v>0</v>
      </c>
      <c r="H707" s="405">
        <v>1</v>
      </c>
    </row>
    <row r="708" spans="1:8">
      <c r="A708" s="349" t="s">
        <v>4561</v>
      </c>
      <c r="B708" s="333" t="s">
        <v>4562</v>
      </c>
      <c r="C708" s="992">
        <v>0</v>
      </c>
      <c r="D708" s="993"/>
      <c r="E708" s="540">
        <v>30</v>
      </c>
      <c r="F708" s="541">
        <v>150</v>
      </c>
      <c r="G708" s="395">
        <v>30</v>
      </c>
      <c r="H708" s="405">
        <v>150</v>
      </c>
    </row>
    <row r="709" spans="1:8">
      <c r="A709" s="407" t="s">
        <v>4563</v>
      </c>
      <c r="B709" s="408" t="s">
        <v>4564</v>
      </c>
      <c r="C709" s="992">
        <v>0</v>
      </c>
      <c r="D709" s="993"/>
      <c r="E709" s="540">
        <v>0</v>
      </c>
      <c r="F709" s="335">
        <v>1</v>
      </c>
      <c r="G709" s="395">
        <v>0</v>
      </c>
      <c r="H709" s="405">
        <v>1</v>
      </c>
    </row>
    <row r="710" spans="1:8">
      <c r="A710" s="332" t="s">
        <v>4565</v>
      </c>
      <c r="B710" s="333" t="s">
        <v>4566</v>
      </c>
      <c r="C710" s="992">
        <v>0</v>
      </c>
      <c r="D710" s="993"/>
      <c r="E710" s="540">
        <v>8</v>
      </c>
      <c r="F710" s="541">
        <v>30</v>
      </c>
      <c r="G710" s="395">
        <v>8</v>
      </c>
      <c r="H710" s="405">
        <v>30</v>
      </c>
    </row>
    <row r="711" spans="1:8" ht="25.5">
      <c r="A711" s="349" t="s">
        <v>4567</v>
      </c>
      <c r="B711" s="333" t="s">
        <v>4568</v>
      </c>
      <c r="C711" s="992">
        <v>0</v>
      </c>
      <c r="D711" s="993"/>
      <c r="E711" s="540">
        <v>0</v>
      </c>
      <c r="F711" s="335">
        <v>1</v>
      </c>
      <c r="G711" s="395">
        <v>0</v>
      </c>
      <c r="H711" s="405">
        <v>1</v>
      </c>
    </row>
    <row r="712" spans="1:8" ht="25.5">
      <c r="A712" s="330" t="s">
        <v>4569</v>
      </c>
      <c r="B712" s="331" t="s">
        <v>4570</v>
      </c>
      <c r="C712" s="992">
        <v>0</v>
      </c>
      <c r="D712" s="993"/>
      <c r="E712" s="540">
        <v>0</v>
      </c>
      <c r="F712" s="335">
        <v>1</v>
      </c>
      <c r="G712" s="395">
        <v>0</v>
      </c>
      <c r="H712" s="405">
        <v>1</v>
      </c>
    </row>
    <row r="713" spans="1:8" ht="38.25">
      <c r="A713" s="330" t="s">
        <v>4571</v>
      </c>
      <c r="B713" s="331" t="s">
        <v>4572</v>
      </c>
      <c r="C713" s="992">
        <v>0</v>
      </c>
      <c r="D713" s="993"/>
      <c r="E713" s="540">
        <v>0</v>
      </c>
      <c r="F713" s="335">
        <v>1</v>
      </c>
      <c r="G713" s="395">
        <v>0</v>
      </c>
      <c r="H713" s="405">
        <v>1</v>
      </c>
    </row>
    <row r="714" spans="1:8">
      <c r="A714" s="374" t="s">
        <v>4573</v>
      </c>
      <c r="B714" s="331" t="s">
        <v>4574</v>
      </c>
      <c r="C714" s="992">
        <v>0</v>
      </c>
      <c r="D714" s="993"/>
      <c r="E714" s="540">
        <v>0</v>
      </c>
      <c r="F714" s="541">
        <v>10</v>
      </c>
      <c r="G714" s="395">
        <v>0</v>
      </c>
      <c r="H714" s="405">
        <v>10</v>
      </c>
    </row>
    <row r="715" spans="1:8">
      <c r="A715" s="330" t="s">
        <v>4575</v>
      </c>
      <c r="B715" s="331" t="s">
        <v>4576</v>
      </c>
      <c r="C715" s="992">
        <v>0</v>
      </c>
      <c r="D715" s="993"/>
      <c r="E715" s="540">
        <v>0</v>
      </c>
      <c r="F715" s="335">
        <v>1</v>
      </c>
      <c r="G715" s="395">
        <v>0</v>
      </c>
      <c r="H715" s="405">
        <v>1</v>
      </c>
    </row>
    <row r="716" spans="1:8">
      <c r="A716" s="330" t="s">
        <v>4577</v>
      </c>
      <c r="B716" s="331" t="s">
        <v>4578</v>
      </c>
      <c r="C716" s="992">
        <v>0</v>
      </c>
      <c r="D716" s="993"/>
      <c r="E716" s="540">
        <v>48</v>
      </c>
      <c r="F716" s="541">
        <v>188</v>
      </c>
      <c r="G716" s="395">
        <v>48</v>
      </c>
      <c r="H716" s="405">
        <v>188</v>
      </c>
    </row>
    <row r="717" spans="1:8">
      <c r="A717" s="330" t="s">
        <v>4579</v>
      </c>
      <c r="B717" s="331" t="s">
        <v>4580</v>
      </c>
      <c r="C717" s="992">
        <v>0</v>
      </c>
      <c r="D717" s="993"/>
      <c r="E717" s="540">
        <v>0</v>
      </c>
      <c r="F717" s="541">
        <v>6</v>
      </c>
      <c r="G717" s="395">
        <v>0</v>
      </c>
      <c r="H717" s="405">
        <v>6</v>
      </c>
    </row>
    <row r="718" spans="1:8">
      <c r="A718" s="349" t="s">
        <v>4019</v>
      </c>
      <c r="B718" s="333" t="s">
        <v>4581</v>
      </c>
      <c r="C718" s="992">
        <v>0</v>
      </c>
      <c r="D718" s="993"/>
      <c r="E718" s="540">
        <v>4</v>
      </c>
      <c r="F718" s="541">
        <v>19</v>
      </c>
      <c r="G718" s="395">
        <v>4</v>
      </c>
      <c r="H718" s="405">
        <v>19</v>
      </c>
    </row>
    <row r="719" spans="1:8">
      <c r="A719" s="407" t="s">
        <v>4582</v>
      </c>
      <c r="B719" s="408" t="s">
        <v>4583</v>
      </c>
      <c r="C719" s="992">
        <v>0</v>
      </c>
      <c r="D719" s="993"/>
      <c r="E719" s="540">
        <v>68</v>
      </c>
      <c r="F719" s="541">
        <v>188</v>
      </c>
      <c r="G719" s="395">
        <v>68</v>
      </c>
      <c r="H719" s="405">
        <v>188</v>
      </c>
    </row>
    <row r="720" spans="1:8">
      <c r="A720" s="330" t="s">
        <v>4584</v>
      </c>
      <c r="B720" s="331" t="s">
        <v>4585</v>
      </c>
      <c r="C720" s="992">
        <v>0</v>
      </c>
      <c r="D720" s="993"/>
      <c r="E720" s="540">
        <v>0</v>
      </c>
      <c r="F720" s="335">
        <v>1</v>
      </c>
      <c r="G720" s="395">
        <v>0</v>
      </c>
      <c r="H720" s="405">
        <v>1</v>
      </c>
    </row>
    <row r="721" spans="1:8">
      <c r="A721" s="407" t="s">
        <v>4586</v>
      </c>
      <c r="B721" s="408" t="s">
        <v>4587</v>
      </c>
      <c r="C721" s="992">
        <v>0</v>
      </c>
      <c r="D721" s="993"/>
      <c r="E721" s="540">
        <v>2</v>
      </c>
      <c r="F721" s="541">
        <v>9</v>
      </c>
      <c r="G721" s="395">
        <v>2</v>
      </c>
      <c r="H721" s="405">
        <v>9</v>
      </c>
    </row>
    <row r="722" spans="1:8">
      <c r="A722" s="407" t="s">
        <v>4588</v>
      </c>
      <c r="B722" s="408" t="s">
        <v>4589</v>
      </c>
      <c r="C722" s="992">
        <v>0</v>
      </c>
      <c r="D722" s="993"/>
      <c r="E722" s="540">
        <v>1</v>
      </c>
      <c r="F722" s="335">
        <v>1</v>
      </c>
      <c r="G722" s="395">
        <v>1</v>
      </c>
      <c r="H722" s="405">
        <v>1</v>
      </c>
    </row>
    <row r="723" spans="1:8">
      <c r="A723" s="332" t="s">
        <v>4590</v>
      </c>
      <c r="B723" s="333" t="s">
        <v>4591</v>
      </c>
      <c r="C723" s="992">
        <v>0</v>
      </c>
      <c r="D723" s="993"/>
      <c r="E723" s="540">
        <v>0</v>
      </c>
      <c r="F723" s="335">
        <v>1</v>
      </c>
      <c r="G723" s="395">
        <v>0</v>
      </c>
      <c r="H723" s="405">
        <v>1</v>
      </c>
    </row>
    <row r="724" spans="1:8" ht="25.5">
      <c r="A724" s="330" t="s">
        <v>4592</v>
      </c>
      <c r="B724" s="331" t="s">
        <v>4593</v>
      </c>
      <c r="C724" s="992">
        <v>0</v>
      </c>
      <c r="D724" s="993"/>
      <c r="E724" s="540">
        <v>0</v>
      </c>
      <c r="F724" s="541">
        <v>7</v>
      </c>
      <c r="G724" s="395">
        <v>0</v>
      </c>
      <c r="H724" s="405">
        <v>7</v>
      </c>
    </row>
    <row r="725" spans="1:8">
      <c r="A725" s="349" t="s">
        <v>4594</v>
      </c>
      <c r="B725" s="333" t="s">
        <v>4595</v>
      </c>
      <c r="C725" s="992">
        <v>0</v>
      </c>
      <c r="D725" s="993"/>
      <c r="E725" s="540">
        <v>0</v>
      </c>
      <c r="F725" s="335">
        <v>1</v>
      </c>
      <c r="G725" s="395">
        <v>0</v>
      </c>
      <c r="H725" s="405">
        <v>1</v>
      </c>
    </row>
    <row r="726" spans="1:8">
      <c r="A726" s="330" t="s">
        <v>4596</v>
      </c>
      <c r="B726" s="331" t="s">
        <v>4597</v>
      </c>
      <c r="C726" s="992">
        <v>0</v>
      </c>
      <c r="D726" s="993"/>
      <c r="E726" s="540">
        <v>3</v>
      </c>
      <c r="F726" s="541">
        <v>7</v>
      </c>
      <c r="G726" s="395">
        <v>3</v>
      </c>
      <c r="H726" s="405">
        <v>7</v>
      </c>
    </row>
    <row r="727" spans="1:8">
      <c r="A727" s="332" t="s">
        <v>4598</v>
      </c>
      <c r="B727" s="333" t="s">
        <v>4599</v>
      </c>
      <c r="C727" s="992">
        <v>0</v>
      </c>
      <c r="D727" s="993"/>
      <c r="E727" s="540">
        <v>0</v>
      </c>
      <c r="F727" s="335">
        <v>1</v>
      </c>
      <c r="G727" s="395">
        <v>0</v>
      </c>
      <c r="H727" s="405">
        <v>1</v>
      </c>
    </row>
    <row r="728" spans="1:8">
      <c r="A728" s="330" t="s">
        <v>4600</v>
      </c>
      <c r="B728" s="331" t="s">
        <v>4601</v>
      </c>
      <c r="C728" s="992">
        <v>0</v>
      </c>
      <c r="D728" s="993"/>
      <c r="E728" s="540">
        <v>8</v>
      </c>
      <c r="F728" s="541">
        <v>38</v>
      </c>
      <c r="G728" s="395">
        <v>8</v>
      </c>
      <c r="H728" s="405">
        <v>38</v>
      </c>
    </row>
    <row r="729" spans="1:8">
      <c r="A729" s="332" t="s">
        <v>4602</v>
      </c>
      <c r="B729" s="333" t="s">
        <v>4603</v>
      </c>
      <c r="C729" s="992">
        <v>0</v>
      </c>
      <c r="D729" s="993"/>
      <c r="E729" s="540">
        <v>0</v>
      </c>
      <c r="F729" s="541">
        <v>2.2999999999999998</v>
      </c>
      <c r="G729" s="395">
        <v>0</v>
      </c>
      <c r="H729" s="405">
        <v>2.2999999999999998</v>
      </c>
    </row>
    <row r="730" spans="1:8">
      <c r="A730" s="407" t="s">
        <v>4604</v>
      </c>
      <c r="B730" s="408" t="s">
        <v>4605</v>
      </c>
      <c r="C730" s="992">
        <v>0</v>
      </c>
      <c r="D730" s="993"/>
      <c r="E730" s="540">
        <v>1</v>
      </c>
      <c r="F730" s="541">
        <v>4</v>
      </c>
      <c r="G730" s="395">
        <v>1</v>
      </c>
      <c r="H730" s="405">
        <v>4</v>
      </c>
    </row>
    <row r="731" spans="1:8">
      <c r="A731" s="407" t="s">
        <v>4606</v>
      </c>
      <c r="B731" s="408" t="s">
        <v>4607</v>
      </c>
      <c r="C731" s="992">
        <v>0</v>
      </c>
      <c r="D731" s="993"/>
      <c r="E731" s="540">
        <v>0</v>
      </c>
      <c r="F731" s="335">
        <v>1</v>
      </c>
      <c r="G731" s="395">
        <v>0</v>
      </c>
      <c r="H731" s="405">
        <v>1</v>
      </c>
    </row>
    <row r="732" spans="1:8">
      <c r="A732" s="330" t="s">
        <v>4608</v>
      </c>
      <c r="B732" s="331" t="s">
        <v>4609</v>
      </c>
      <c r="C732" s="992">
        <v>0</v>
      </c>
      <c r="D732" s="993"/>
      <c r="E732" s="540">
        <v>0</v>
      </c>
      <c r="F732" s="335">
        <v>1</v>
      </c>
      <c r="G732" s="395">
        <v>0</v>
      </c>
      <c r="H732" s="405">
        <v>1</v>
      </c>
    </row>
    <row r="733" spans="1:8">
      <c r="A733" s="407" t="s">
        <v>4610</v>
      </c>
      <c r="B733" s="408" t="s">
        <v>4611</v>
      </c>
      <c r="C733" s="992">
        <v>0</v>
      </c>
      <c r="D733" s="993"/>
      <c r="E733" s="540">
        <v>1</v>
      </c>
      <c r="F733" s="541">
        <v>3.5</v>
      </c>
      <c r="G733" s="395">
        <v>1</v>
      </c>
      <c r="H733" s="405">
        <v>3.5</v>
      </c>
    </row>
    <row r="734" spans="1:8">
      <c r="A734" s="349" t="s">
        <v>4612</v>
      </c>
      <c r="B734" s="333" t="s">
        <v>4613</v>
      </c>
      <c r="C734" s="992">
        <v>0</v>
      </c>
      <c r="D734" s="993"/>
      <c r="E734" s="540">
        <v>0</v>
      </c>
      <c r="F734" s="335">
        <v>1</v>
      </c>
      <c r="G734" s="395">
        <v>0</v>
      </c>
      <c r="H734" s="405">
        <v>1</v>
      </c>
    </row>
    <row r="735" spans="1:8">
      <c r="A735" s="330" t="s">
        <v>4614</v>
      </c>
      <c r="B735" s="331" t="s">
        <v>4615</v>
      </c>
      <c r="C735" s="992">
        <v>0</v>
      </c>
      <c r="D735" s="993"/>
      <c r="E735" s="540">
        <v>0</v>
      </c>
      <c r="F735" s="335">
        <v>1</v>
      </c>
      <c r="G735" s="395">
        <v>0</v>
      </c>
      <c r="H735" s="405">
        <v>1</v>
      </c>
    </row>
    <row r="736" spans="1:8">
      <c r="A736" s="349" t="s">
        <v>4616</v>
      </c>
      <c r="B736" s="333" t="s">
        <v>4617</v>
      </c>
      <c r="C736" s="992">
        <v>0</v>
      </c>
      <c r="D736" s="993"/>
      <c r="E736" s="540">
        <v>0</v>
      </c>
      <c r="F736" s="541">
        <v>4</v>
      </c>
      <c r="G736" s="395">
        <v>0</v>
      </c>
      <c r="H736" s="405">
        <v>4</v>
      </c>
    </row>
    <row r="737" spans="1:8">
      <c r="A737" s="330" t="s">
        <v>4618</v>
      </c>
      <c r="B737" s="331" t="s">
        <v>4619</v>
      </c>
      <c r="C737" s="992">
        <v>0</v>
      </c>
      <c r="D737" s="993"/>
      <c r="E737" s="540">
        <v>0</v>
      </c>
      <c r="F737" s="335">
        <v>1</v>
      </c>
      <c r="G737" s="395">
        <v>0</v>
      </c>
      <c r="H737" s="405">
        <v>1</v>
      </c>
    </row>
    <row r="738" spans="1:8">
      <c r="A738" s="330" t="s">
        <v>4620</v>
      </c>
      <c r="B738" s="331" t="s">
        <v>4621</v>
      </c>
      <c r="C738" s="992">
        <v>0</v>
      </c>
      <c r="D738" s="993"/>
      <c r="E738" s="540">
        <v>0</v>
      </c>
      <c r="F738" s="335">
        <v>1</v>
      </c>
      <c r="G738" s="395">
        <v>0</v>
      </c>
      <c r="H738" s="405">
        <v>1</v>
      </c>
    </row>
    <row r="739" spans="1:8">
      <c r="A739" s="349" t="s">
        <v>4622</v>
      </c>
      <c r="B739" s="333" t="s">
        <v>4623</v>
      </c>
      <c r="C739" s="992">
        <v>0</v>
      </c>
      <c r="D739" s="993"/>
      <c r="E739" s="540">
        <v>0</v>
      </c>
      <c r="F739" s="335">
        <v>1</v>
      </c>
      <c r="G739" s="395">
        <v>0</v>
      </c>
      <c r="H739" s="405">
        <v>1</v>
      </c>
    </row>
    <row r="740" spans="1:8">
      <c r="A740" s="330" t="s">
        <v>4624</v>
      </c>
      <c r="B740" s="331" t="s">
        <v>4625</v>
      </c>
      <c r="C740" s="992">
        <v>0</v>
      </c>
      <c r="D740" s="993"/>
      <c r="E740" s="540">
        <v>2</v>
      </c>
      <c r="F740" s="541">
        <v>4</v>
      </c>
      <c r="G740" s="395">
        <v>2</v>
      </c>
      <c r="H740" s="405">
        <v>4</v>
      </c>
    </row>
    <row r="741" spans="1:8">
      <c r="A741" s="332" t="s">
        <v>4626</v>
      </c>
      <c r="B741" s="333" t="s">
        <v>4627</v>
      </c>
      <c r="C741" s="992">
        <v>0</v>
      </c>
      <c r="D741" s="993"/>
      <c r="E741" s="540">
        <v>0</v>
      </c>
      <c r="F741" s="335">
        <v>1</v>
      </c>
      <c r="G741" s="395">
        <v>0</v>
      </c>
      <c r="H741" s="405">
        <v>1</v>
      </c>
    </row>
    <row r="742" spans="1:8">
      <c r="A742" s="349" t="s">
        <v>4628</v>
      </c>
      <c r="B742" s="333" t="s">
        <v>4629</v>
      </c>
      <c r="C742" s="992">
        <v>0</v>
      </c>
      <c r="D742" s="993"/>
      <c r="E742" s="540">
        <v>0</v>
      </c>
      <c r="F742" s="335">
        <v>1</v>
      </c>
      <c r="G742" s="395">
        <v>0</v>
      </c>
      <c r="H742" s="405">
        <v>1</v>
      </c>
    </row>
    <row r="743" spans="1:8">
      <c r="A743" s="330" t="s">
        <v>4630</v>
      </c>
      <c r="B743" s="331" t="s">
        <v>4631</v>
      </c>
      <c r="C743" s="992">
        <v>0</v>
      </c>
      <c r="D743" s="993"/>
      <c r="E743" s="540">
        <v>0</v>
      </c>
      <c r="F743" s="335">
        <v>1</v>
      </c>
      <c r="G743" s="395">
        <v>0</v>
      </c>
      <c r="H743" s="405">
        <v>1</v>
      </c>
    </row>
    <row r="744" spans="1:8">
      <c r="A744" s="330" t="s">
        <v>4632</v>
      </c>
      <c r="B744" s="331" t="s">
        <v>4633</v>
      </c>
      <c r="C744" s="992">
        <v>0</v>
      </c>
      <c r="D744" s="993"/>
      <c r="E744" s="540">
        <v>0</v>
      </c>
      <c r="F744" s="335">
        <v>1</v>
      </c>
      <c r="G744" s="395">
        <v>0</v>
      </c>
      <c r="H744" s="405">
        <v>1</v>
      </c>
    </row>
    <row r="745" spans="1:8" ht="25.5">
      <c r="A745" s="332" t="s">
        <v>4634</v>
      </c>
      <c r="B745" s="333" t="s">
        <v>4635</v>
      </c>
      <c r="C745" s="992">
        <v>0</v>
      </c>
      <c r="D745" s="993"/>
      <c r="E745" s="540">
        <v>0</v>
      </c>
      <c r="F745" s="335">
        <v>1</v>
      </c>
      <c r="G745" s="395">
        <v>0</v>
      </c>
      <c r="H745" s="405">
        <v>1</v>
      </c>
    </row>
    <row r="746" spans="1:8" ht="25.5">
      <c r="A746" s="330" t="s">
        <v>4636</v>
      </c>
      <c r="B746" s="331" t="s">
        <v>4637</v>
      </c>
      <c r="C746" s="992">
        <v>0</v>
      </c>
      <c r="D746" s="993"/>
      <c r="E746" s="540">
        <v>0</v>
      </c>
      <c r="F746" s="335">
        <v>1</v>
      </c>
      <c r="G746" s="395">
        <v>0</v>
      </c>
      <c r="H746" s="405">
        <v>1</v>
      </c>
    </row>
    <row r="747" spans="1:8">
      <c r="A747" s="407" t="s">
        <v>4021</v>
      </c>
      <c r="B747" s="408" t="s">
        <v>4638</v>
      </c>
      <c r="C747" s="992">
        <v>0</v>
      </c>
      <c r="D747" s="993"/>
      <c r="E747" s="540">
        <v>3</v>
      </c>
      <c r="F747" s="541">
        <v>12</v>
      </c>
      <c r="G747" s="395">
        <v>3</v>
      </c>
      <c r="H747" s="405">
        <v>12</v>
      </c>
    </row>
    <row r="748" spans="1:8">
      <c r="A748" s="330" t="s">
        <v>4639</v>
      </c>
      <c r="B748" s="331" t="s">
        <v>4640</v>
      </c>
      <c r="C748" s="992">
        <v>0</v>
      </c>
      <c r="D748" s="993"/>
      <c r="E748" s="540">
        <v>2</v>
      </c>
      <c r="F748" s="541">
        <v>4</v>
      </c>
      <c r="G748" s="395">
        <v>2</v>
      </c>
      <c r="H748" s="405">
        <v>4</v>
      </c>
    </row>
    <row r="749" spans="1:8">
      <c r="A749" s="330" t="s">
        <v>4641</v>
      </c>
      <c r="B749" s="331" t="s">
        <v>4642</v>
      </c>
      <c r="C749" s="992">
        <v>0</v>
      </c>
      <c r="D749" s="993"/>
      <c r="E749" s="540">
        <v>0</v>
      </c>
      <c r="F749" s="335">
        <v>1</v>
      </c>
      <c r="G749" s="395">
        <v>0</v>
      </c>
      <c r="H749" s="405">
        <v>1</v>
      </c>
    </row>
    <row r="750" spans="1:8">
      <c r="A750" s="330" t="s">
        <v>4023</v>
      </c>
      <c r="B750" s="331" t="s">
        <v>4024</v>
      </c>
      <c r="C750" s="992">
        <v>0</v>
      </c>
      <c r="D750" s="993"/>
      <c r="E750" s="540">
        <v>1</v>
      </c>
      <c r="F750" s="541">
        <v>5</v>
      </c>
      <c r="G750" s="395">
        <v>1</v>
      </c>
      <c r="H750" s="405">
        <v>5</v>
      </c>
    </row>
    <row r="751" spans="1:8">
      <c r="A751" s="349" t="s">
        <v>4643</v>
      </c>
      <c r="B751" s="333" t="s">
        <v>4644</v>
      </c>
      <c r="C751" s="992">
        <v>0</v>
      </c>
      <c r="D751" s="993"/>
      <c r="E751" s="540">
        <v>0</v>
      </c>
      <c r="F751" s="335">
        <v>1</v>
      </c>
      <c r="G751" s="395">
        <v>0</v>
      </c>
      <c r="H751" s="405">
        <v>1</v>
      </c>
    </row>
    <row r="752" spans="1:8">
      <c r="A752" s="330" t="s">
        <v>4645</v>
      </c>
      <c r="B752" s="331" t="s">
        <v>4646</v>
      </c>
      <c r="C752" s="992">
        <v>0</v>
      </c>
      <c r="D752" s="993"/>
      <c r="E752" s="540">
        <v>0</v>
      </c>
      <c r="F752" s="335">
        <v>1</v>
      </c>
      <c r="G752" s="395">
        <v>0</v>
      </c>
      <c r="H752" s="405">
        <v>1</v>
      </c>
    </row>
    <row r="753" spans="1:8">
      <c r="A753" s="330" t="s">
        <v>4647</v>
      </c>
      <c r="B753" s="331" t="s">
        <v>4648</v>
      </c>
      <c r="C753" s="992">
        <v>0</v>
      </c>
      <c r="D753" s="993"/>
      <c r="E753" s="540">
        <v>0</v>
      </c>
      <c r="F753" s="335">
        <v>1</v>
      </c>
      <c r="G753" s="395">
        <v>0</v>
      </c>
      <c r="H753" s="405">
        <v>1</v>
      </c>
    </row>
    <row r="754" spans="1:8" ht="25.5">
      <c r="A754" s="330" t="s">
        <v>4649</v>
      </c>
      <c r="B754" s="331" t="s">
        <v>4650</v>
      </c>
      <c r="C754" s="992">
        <v>0</v>
      </c>
      <c r="D754" s="993"/>
      <c r="E754" s="540">
        <v>0</v>
      </c>
      <c r="F754" s="335">
        <v>1</v>
      </c>
      <c r="G754" s="395">
        <v>0</v>
      </c>
      <c r="H754" s="405">
        <v>1</v>
      </c>
    </row>
    <row r="755" spans="1:8" ht="25.5">
      <c r="A755" s="349" t="s">
        <v>4651</v>
      </c>
      <c r="B755" s="333" t="s">
        <v>4652</v>
      </c>
      <c r="C755" s="992">
        <v>0</v>
      </c>
      <c r="D755" s="993"/>
      <c r="E755" s="540">
        <v>0</v>
      </c>
      <c r="F755" s="541">
        <v>5</v>
      </c>
      <c r="G755" s="395">
        <v>0</v>
      </c>
      <c r="H755" s="405">
        <v>5</v>
      </c>
    </row>
    <row r="756" spans="1:8" ht="25.5">
      <c r="A756" s="330" t="s">
        <v>4653</v>
      </c>
      <c r="B756" s="331" t="s">
        <v>4654</v>
      </c>
      <c r="C756" s="992">
        <v>0</v>
      </c>
      <c r="D756" s="993"/>
      <c r="E756" s="540">
        <v>2</v>
      </c>
      <c r="F756" s="335">
        <v>1</v>
      </c>
      <c r="G756" s="395">
        <v>2</v>
      </c>
      <c r="H756" s="405">
        <v>1</v>
      </c>
    </row>
    <row r="757" spans="1:8">
      <c r="A757" s="349" t="s">
        <v>4655</v>
      </c>
      <c r="B757" s="333" t="s">
        <v>4656</v>
      </c>
      <c r="C757" s="992">
        <v>0</v>
      </c>
      <c r="D757" s="993"/>
      <c r="E757" s="540">
        <v>0</v>
      </c>
      <c r="F757" s="335">
        <v>1</v>
      </c>
      <c r="G757" s="395">
        <v>0</v>
      </c>
      <c r="H757" s="405">
        <v>1</v>
      </c>
    </row>
    <row r="758" spans="1:8">
      <c r="A758" s="349" t="s">
        <v>4657</v>
      </c>
      <c r="B758" s="333" t="s">
        <v>4658</v>
      </c>
      <c r="C758" s="992">
        <v>0</v>
      </c>
      <c r="D758" s="993"/>
      <c r="E758" s="540">
        <v>0</v>
      </c>
      <c r="F758" s="541">
        <v>4</v>
      </c>
      <c r="G758" s="395">
        <v>0</v>
      </c>
      <c r="H758" s="405">
        <v>4</v>
      </c>
    </row>
    <row r="759" spans="1:8">
      <c r="A759" s="330" t="s">
        <v>4659</v>
      </c>
      <c r="B759" s="331" t="s">
        <v>4660</v>
      </c>
      <c r="C759" s="992">
        <v>0</v>
      </c>
      <c r="D759" s="993"/>
      <c r="E759" s="540">
        <v>0</v>
      </c>
      <c r="F759" s="335">
        <v>1</v>
      </c>
      <c r="G759" s="395">
        <v>0</v>
      </c>
      <c r="H759" s="405">
        <v>1</v>
      </c>
    </row>
    <row r="760" spans="1:8" ht="25.5">
      <c r="A760" s="330" t="s">
        <v>4661</v>
      </c>
      <c r="B760" s="331" t="s">
        <v>4662</v>
      </c>
      <c r="C760" s="992">
        <v>0</v>
      </c>
      <c r="D760" s="993"/>
      <c r="E760" s="540">
        <v>0</v>
      </c>
      <c r="F760" s="335">
        <v>1</v>
      </c>
      <c r="G760" s="395">
        <v>0</v>
      </c>
      <c r="H760" s="405">
        <v>1</v>
      </c>
    </row>
    <row r="761" spans="1:8">
      <c r="A761" s="332" t="s">
        <v>4663</v>
      </c>
      <c r="B761" s="333" t="s">
        <v>4664</v>
      </c>
      <c r="C761" s="992">
        <v>0</v>
      </c>
      <c r="D761" s="993"/>
      <c r="E761" s="540">
        <v>0</v>
      </c>
      <c r="F761" s="335">
        <v>1</v>
      </c>
      <c r="G761" s="395">
        <v>0</v>
      </c>
      <c r="H761" s="405">
        <v>1</v>
      </c>
    </row>
    <row r="762" spans="1:8">
      <c r="A762" s="332" t="s">
        <v>4665</v>
      </c>
      <c r="B762" s="333" t="s">
        <v>4666</v>
      </c>
      <c r="C762" s="992">
        <v>0</v>
      </c>
      <c r="D762" s="993"/>
      <c r="E762" s="540">
        <v>0</v>
      </c>
      <c r="F762" s="335">
        <v>1</v>
      </c>
      <c r="G762" s="395">
        <v>0</v>
      </c>
      <c r="H762" s="405">
        <v>1</v>
      </c>
    </row>
    <row r="763" spans="1:8">
      <c r="A763" s="330" t="s">
        <v>4667</v>
      </c>
      <c r="B763" s="331" t="s">
        <v>4668</v>
      </c>
      <c r="C763" s="992">
        <v>0</v>
      </c>
      <c r="D763" s="993"/>
      <c r="E763" s="540">
        <v>0</v>
      </c>
      <c r="F763" s="541">
        <v>4</v>
      </c>
      <c r="G763" s="395">
        <v>0</v>
      </c>
      <c r="H763" s="405">
        <v>4</v>
      </c>
    </row>
    <row r="764" spans="1:8">
      <c r="A764" s="330" t="s">
        <v>4669</v>
      </c>
      <c r="B764" s="331" t="s">
        <v>4670</v>
      </c>
      <c r="C764" s="992">
        <v>0</v>
      </c>
      <c r="D764" s="993"/>
      <c r="E764" s="540">
        <v>0</v>
      </c>
      <c r="F764" s="335">
        <v>1</v>
      </c>
      <c r="G764" s="395">
        <v>0</v>
      </c>
      <c r="H764" s="405">
        <v>1</v>
      </c>
    </row>
    <row r="765" spans="1:8">
      <c r="A765" s="330" t="s">
        <v>4671</v>
      </c>
      <c r="B765" s="331" t="s">
        <v>4672</v>
      </c>
      <c r="C765" s="992">
        <v>0</v>
      </c>
      <c r="D765" s="993"/>
      <c r="E765" s="540">
        <v>0</v>
      </c>
      <c r="F765" s="335">
        <v>1</v>
      </c>
      <c r="G765" s="395">
        <v>0</v>
      </c>
      <c r="H765" s="405">
        <v>1</v>
      </c>
    </row>
    <row r="766" spans="1:8">
      <c r="A766" s="330" t="s">
        <v>4673</v>
      </c>
      <c r="B766" s="331" t="s">
        <v>4674</v>
      </c>
      <c r="C766" s="992">
        <v>0</v>
      </c>
      <c r="D766" s="993"/>
      <c r="E766" s="540">
        <v>0</v>
      </c>
      <c r="F766" s="335">
        <v>1</v>
      </c>
      <c r="G766" s="395">
        <v>0</v>
      </c>
      <c r="H766" s="405">
        <v>1</v>
      </c>
    </row>
    <row r="767" spans="1:8">
      <c r="A767" s="330" t="s">
        <v>4675</v>
      </c>
      <c r="B767" s="331" t="s">
        <v>4676</v>
      </c>
      <c r="C767" s="992">
        <v>0</v>
      </c>
      <c r="D767" s="993"/>
      <c r="E767" s="540">
        <v>0</v>
      </c>
      <c r="F767" s="335">
        <v>1</v>
      </c>
      <c r="G767" s="395">
        <v>0</v>
      </c>
      <c r="H767" s="405">
        <v>1</v>
      </c>
    </row>
    <row r="768" spans="1:8" ht="25.5">
      <c r="A768" s="330" t="s">
        <v>4677</v>
      </c>
      <c r="B768" s="331" t="s">
        <v>4678</v>
      </c>
      <c r="C768" s="992">
        <v>0</v>
      </c>
      <c r="D768" s="993"/>
      <c r="E768" s="540">
        <v>0</v>
      </c>
      <c r="F768" s="335">
        <v>1</v>
      </c>
      <c r="G768" s="395">
        <v>0</v>
      </c>
      <c r="H768" s="405">
        <v>1</v>
      </c>
    </row>
    <row r="769" spans="1:8">
      <c r="A769" s="330" t="s">
        <v>4679</v>
      </c>
      <c r="B769" s="331" t="s">
        <v>4680</v>
      </c>
      <c r="C769" s="992">
        <v>0</v>
      </c>
      <c r="D769" s="993"/>
      <c r="E769" s="540">
        <v>0</v>
      </c>
      <c r="F769" s="335">
        <v>1</v>
      </c>
      <c r="G769" s="395">
        <v>0</v>
      </c>
      <c r="H769" s="405">
        <v>1</v>
      </c>
    </row>
    <row r="770" spans="1:8">
      <c r="A770" s="330" t="s">
        <v>4681</v>
      </c>
      <c r="B770" s="331" t="s">
        <v>4682</v>
      </c>
      <c r="C770" s="992">
        <v>0</v>
      </c>
      <c r="D770" s="993"/>
      <c r="E770" s="540">
        <v>0</v>
      </c>
      <c r="F770" s="335">
        <v>1</v>
      </c>
      <c r="G770" s="395">
        <v>0</v>
      </c>
      <c r="H770" s="405">
        <v>1</v>
      </c>
    </row>
    <row r="771" spans="1:8">
      <c r="A771" s="330" t="s">
        <v>4683</v>
      </c>
      <c r="B771" s="331" t="s">
        <v>4684</v>
      </c>
      <c r="C771" s="992">
        <v>0</v>
      </c>
      <c r="D771" s="993"/>
      <c r="E771" s="540">
        <v>0</v>
      </c>
      <c r="F771" s="335">
        <v>1</v>
      </c>
      <c r="G771" s="395">
        <v>0</v>
      </c>
      <c r="H771" s="405">
        <v>1</v>
      </c>
    </row>
    <row r="772" spans="1:8" ht="25.5">
      <c r="A772" s="330" t="s">
        <v>4685</v>
      </c>
      <c r="B772" s="331" t="s">
        <v>4686</v>
      </c>
      <c r="C772" s="992">
        <v>0</v>
      </c>
      <c r="D772" s="993"/>
      <c r="E772" s="540">
        <v>0</v>
      </c>
      <c r="F772" s="335">
        <v>1</v>
      </c>
      <c r="G772" s="395">
        <v>0</v>
      </c>
      <c r="H772" s="405">
        <v>1</v>
      </c>
    </row>
    <row r="773" spans="1:8" ht="25.5">
      <c r="A773" s="330" t="s">
        <v>4174</v>
      </c>
      <c r="B773" s="331" t="s">
        <v>4175</v>
      </c>
      <c r="C773" s="992">
        <v>0</v>
      </c>
      <c r="D773" s="993"/>
      <c r="E773" s="540">
        <v>0</v>
      </c>
      <c r="F773" s="335">
        <v>1</v>
      </c>
      <c r="G773" s="395">
        <v>0</v>
      </c>
      <c r="H773" s="405">
        <v>1</v>
      </c>
    </row>
    <row r="774" spans="1:8">
      <c r="A774" s="330" t="s">
        <v>4687</v>
      </c>
      <c r="B774" s="331" t="s">
        <v>4688</v>
      </c>
      <c r="C774" s="992">
        <v>0</v>
      </c>
      <c r="D774" s="993"/>
      <c r="E774" s="540">
        <v>0</v>
      </c>
      <c r="F774" s="335">
        <v>1</v>
      </c>
      <c r="G774" s="395">
        <v>0</v>
      </c>
      <c r="H774" s="405">
        <v>1</v>
      </c>
    </row>
    <row r="775" spans="1:8">
      <c r="A775" s="330" t="s">
        <v>4250</v>
      </c>
      <c r="B775" s="331" t="s">
        <v>4251</v>
      </c>
      <c r="C775" s="992">
        <v>0</v>
      </c>
      <c r="D775" s="993"/>
      <c r="E775" s="540">
        <v>0</v>
      </c>
      <c r="F775" s="335">
        <v>1</v>
      </c>
      <c r="G775" s="395">
        <v>0</v>
      </c>
      <c r="H775" s="405">
        <v>1</v>
      </c>
    </row>
    <row r="776" spans="1:8" ht="25.5">
      <c r="A776" s="330" t="s">
        <v>4254</v>
      </c>
      <c r="B776" s="331" t="s">
        <v>4255</v>
      </c>
      <c r="C776" s="992">
        <v>0</v>
      </c>
      <c r="D776" s="993"/>
      <c r="E776" s="540">
        <v>0</v>
      </c>
      <c r="F776" s="335">
        <v>1</v>
      </c>
      <c r="G776" s="395">
        <v>0</v>
      </c>
      <c r="H776" s="405">
        <v>1</v>
      </c>
    </row>
    <row r="777" spans="1:8">
      <c r="A777" s="330" t="s">
        <v>4256</v>
      </c>
      <c r="B777" s="331" t="s">
        <v>4689</v>
      </c>
      <c r="C777" s="992">
        <v>0</v>
      </c>
      <c r="D777" s="993"/>
      <c r="E777" s="540">
        <v>0</v>
      </c>
      <c r="F777" s="335">
        <v>1</v>
      </c>
      <c r="G777" s="395">
        <v>0</v>
      </c>
      <c r="H777" s="405">
        <v>1</v>
      </c>
    </row>
    <row r="778" spans="1:8">
      <c r="A778" s="330" t="s">
        <v>4690</v>
      </c>
      <c r="B778" s="331" t="s">
        <v>4691</v>
      </c>
      <c r="C778" s="992">
        <v>0</v>
      </c>
      <c r="D778" s="993"/>
      <c r="E778" s="540">
        <v>0</v>
      </c>
      <c r="F778" s="335">
        <v>1</v>
      </c>
      <c r="G778" s="395">
        <v>0</v>
      </c>
      <c r="H778" s="405">
        <v>1</v>
      </c>
    </row>
    <row r="779" spans="1:8">
      <c r="A779" s="330" t="s">
        <v>4692</v>
      </c>
      <c r="B779" s="331" t="s">
        <v>4693</v>
      </c>
      <c r="C779" s="992">
        <v>0</v>
      </c>
      <c r="D779" s="993"/>
      <c r="E779" s="540">
        <v>0</v>
      </c>
      <c r="F779" s="335">
        <v>1</v>
      </c>
      <c r="G779" s="395">
        <v>0</v>
      </c>
      <c r="H779" s="405">
        <v>1</v>
      </c>
    </row>
    <row r="780" spans="1:8">
      <c r="A780" s="330" t="s">
        <v>4694</v>
      </c>
      <c r="B780" s="331" t="s">
        <v>4695</v>
      </c>
      <c r="C780" s="992">
        <v>0</v>
      </c>
      <c r="D780" s="993"/>
      <c r="E780" s="540">
        <v>0</v>
      </c>
      <c r="F780" s="335">
        <v>1</v>
      </c>
      <c r="G780" s="395">
        <v>0</v>
      </c>
      <c r="H780" s="405">
        <v>1</v>
      </c>
    </row>
    <row r="781" spans="1:8">
      <c r="A781" s="330" t="s">
        <v>4696</v>
      </c>
      <c r="B781" s="331" t="s">
        <v>4697</v>
      </c>
      <c r="C781" s="992">
        <v>0</v>
      </c>
      <c r="D781" s="993"/>
      <c r="E781" s="540">
        <v>0</v>
      </c>
      <c r="F781" s="335">
        <v>4</v>
      </c>
      <c r="G781" s="395">
        <v>0</v>
      </c>
      <c r="H781" s="405">
        <v>4</v>
      </c>
    </row>
    <row r="782" spans="1:8" ht="25.5">
      <c r="A782" s="332" t="s">
        <v>4264</v>
      </c>
      <c r="B782" s="333" t="s">
        <v>4698</v>
      </c>
      <c r="C782" s="992">
        <v>0</v>
      </c>
      <c r="D782" s="993"/>
      <c r="E782" s="540">
        <v>0</v>
      </c>
      <c r="F782" s="335">
        <v>1</v>
      </c>
      <c r="G782" s="395">
        <v>0</v>
      </c>
      <c r="H782" s="405">
        <v>1</v>
      </c>
    </row>
    <row r="783" spans="1:8" ht="25.5">
      <c r="A783" s="332" t="s">
        <v>4699</v>
      </c>
      <c r="B783" s="333" t="s">
        <v>4700</v>
      </c>
      <c r="C783" s="992">
        <v>0</v>
      </c>
      <c r="D783" s="993"/>
      <c r="E783" s="540">
        <v>0</v>
      </c>
      <c r="F783" s="335">
        <v>1</v>
      </c>
      <c r="G783" s="395">
        <v>0</v>
      </c>
      <c r="H783" s="405">
        <v>1</v>
      </c>
    </row>
    <row r="784" spans="1:8">
      <c r="A784" s="374" t="s">
        <v>4266</v>
      </c>
      <c r="B784" s="331" t="s">
        <v>4701</v>
      </c>
      <c r="C784" s="992">
        <v>0</v>
      </c>
      <c r="D784" s="993"/>
      <c r="E784" s="540">
        <v>0</v>
      </c>
      <c r="F784" s="335">
        <v>1</v>
      </c>
      <c r="G784" s="395">
        <v>0</v>
      </c>
      <c r="H784" s="405">
        <v>1</v>
      </c>
    </row>
    <row r="785" spans="1:8">
      <c r="A785" s="374" t="s">
        <v>4702</v>
      </c>
      <c r="B785" s="331" t="s">
        <v>4703</v>
      </c>
      <c r="C785" s="992">
        <v>0</v>
      </c>
      <c r="D785" s="993"/>
      <c r="E785" s="540">
        <v>0</v>
      </c>
      <c r="F785" s="335">
        <v>1</v>
      </c>
      <c r="G785" s="395">
        <v>0</v>
      </c>
      <c r="H785" s="405">
        <v>1</v>
      </c>
    </row>
    <row r="786" spans="1:8">
      <c r="A786" s="330" t="s">
        <v>4704</v>
      </c>
      <c r="B786" s="331" t="s">
        <v>4705</v>
      </c>
      <c r="C786" s="992">
        <v>0</v>
      </c>
      <c r="D786" s="993"/>
      <c r="E786" s="540">
        <v>0</v>
      </c>
      <c r="F786" s="541">
        <v>6</v>
      </c>
      <c r="G786" s="395">
        <v>0</v>
      </c>
      <c r="H786" s="405">
        <v>6</v>
      </c>
    </row>
    <row r="787" spans="1:8">
      <c r="A787" s="407" t="s">
        <v>4706</v>
      </c>
      <c r="B787" s="408" t="s">
        <v>4707</v>
      </c>
      <c r="C787" s="992">
        <v>0</v>
      </c>
      <c r="D787" s="993"/>
      <c r="E787" s="540">
        <v>0</v>
      </c>
      <c r="F787" s="541">
        <v>4</v>
      </c>
      <c r="G787" s="395">
        <v>0</v>
      </c>
      <c r="H787" s="405">
        <v>4</v>
      </c>
    </row>
    <row r="788" spans="1:8">
      <c r="A788" s="407" t="s">
        <v>4708</v>
      </c>
      <c r="B788" s="408" t="s">
        <v>4709</v>
      </c>
      <c r="C788" s="992">
        <v>0</v>
      </c>
      <c r="D788" s="993"/>
      <c r="E788" s="540">
        <v>3</v>
      </c>
      <c r="F788" s="541">
        <v>8</v>
      </c>
      <c r="G788" s="395">
        <v>3</v>
      </c>
      <c r="H788" s="405">
        <v>8</v>
      </c>
    </row>
    <row r="789" spans="1:8">
      <c r="A789" s="349" t="s">
        <v>4710</v>
      </c>
      <c r="B789" s="333" t="s">
        <v>4711</v>
      </c>
      <c r="C789" s="992">
        <v>0</v>
      </c>
      <c r="D789" s="993"/>
      <c r="E789" s="540">
        <v>0</v>
      </c>
      <c r="F789" s="335">
        <v>1</v>
      </c>
      <c r="G789" s="395">
        <v>0</v>
      </c>
      <c r="H789" s="405">
        <v>1</v>
      </c>
    </row>
    <row r="790" spans="1:8">
      <c r="A790" s="349" t="s">
        <v>4712</v>
      </c>
      <c r="B790" s="333" t="s">
        <v>4713</v>
      </c>
      <c r="C790" s="992">
        <v>0</v>
      </c>
      <c r="D790" s="993"/>
      <c r="E790" s="540">
        <v>0</v>
      </c>
      <c r="F790" s="335">
        <v>1</v>
      </c>
      <c r="G790" s="395">
        <v>0</v>
      </c>
      <c r="H790" s="405">
        <v>1</v>
      </c>
    </row>
    <row r="791" spans="1:8" ht="25.5">
      <c r="A791" s="349" t="s">
        <v>4714</v>
      </c>
      <c r="B791" s="333" t="s">
        <v>4715</v>
      </c>
      <c r="C791" s="992">
        <v>0</v>
      </c>
      <c r="D791" s="993"/>
      <c r="E791" s="540">
        <v>0</v>
      </c>
      <c r="F791" s="335">
        <v>1</v>
      </c>
      <c r="G791" s="395">
        <v>0</v>
      </c>
      <c r="H791" s="405">
        <v>1</v>
      </c>
    </row>
    <row r="792" spans="1:8" ht="25.5">
      <c r="A792" s="349" t="s">
        <v>4280</v>
      </c>
      <c r="B792" s="333" t="s">
        <v>4716</v>
      </c>
      <c r="C792" s="992">
        <v>0</v>
      </c>
      <c r="D792" s="993"/>
      <c r="E792" s="540">
        <v>1</v>
      </c>
      <c r="F792" s="335">
        <v>8</v>
      </c>
      <c r="G792" s="395">
        <v>1</v>
      </c>
      <c r="H792" s="405">
        <v>8</v>
      </c>
    </row>
    <row r="793" spans="1:8">
      <c r="A793" s="349" t="s">
        <v>4717</v>
      </c>
      <c r="B793" s="333" t="s">
        <v>4718</v>
      </c>
      <c r="C793" s="334">
        <v>0</v>
      </c>
      <c r="D793" s="993"/>
      <c r="E793" s="540">
        <v>0</v>
      </c>
      <c r="F793" s="335">
        <v>1</v>
      </c>
      <c r="G793" s="395">
        <v>0</v>
      </c>
      <c r="H793" s="405">
        <v>1</v>
      </c>
    </row>
    <row r="794" spans="1:8">
      <c r="A794" s="349" t="s">
        <v>4719</v>
      </c>
      <c r="B794" s="333" t="s">
        <v>4720</v>
      </c>
      <c r="C794" s="334">
        <v>0</v>
      </c>
      <c r="D794" s="993"/>
      <c r="E794" s="540">
        <v>0</v>
      </c>
      <c r="F794" s="335">
        <v>1</v>
      </c>
      <c r="G794" s="395">
        <v>0</v>
      </c>
      <c r="H794" s="405">
        <v>1</v>
      </c>
    </row>
    <row r="795" spans="1:8">
      <c r="A795" s="349" t="s">
        <v>4721</v>
      </c>
      <c r="B795" s="333" t="s">
        <v>4722</v>
      </c>
      <c r="C795" s="334">
        <v>0</v>
      </c>
      <c r="D795" s="993"/>
      <c r="E795" s="540">
        <v>0</v>
      </c>
      <c r="F795" s="335">
        <v>1</v>
      </c>
      <c r="G795" s="395">
        <v>0</v>
      </c>
      <c r="H795" s="405">
        <v>1</v>
      </c>
    </row>
    <row r="796" spans="1:8">
      <c r="A796" s="349" t="s">
        <v>4300</v>
      </c>
      <c r="B796" s="333" t="s">
        <v>4723</v>
      </c>
      <c r="C796" s="334">
        <v>0</v>
      </c>
      <c r="D796" s="993"/>
      <c r="E796" s="540">
        <v>15</v>
      </c>
      <c r="F796" s="335">
        <v>35</v>
      </c>
      <c r="G796" s="395">
        <v>15</v>
      </c>
      <c r="H796" s="405">
        <v>35</v>
      </c>
    </row>
    <row r="797" spans="1:8">
      <c r="A797" s="332" t="s">
        <v>7287</v>
      </c>
      <c r="B797" s="333" t="s">
        <v>7288</v>
      </c>
      <c r="C797" s="334">
        <v>0</v>
      </c>
      <c r="D797" s="993"/>
      <c r="E797" s="540">
        <v>1</v>
      </c>
      <c r="F797" s="335"/>
      <c r="G797" s="395">
        <v>1</v>
      </c>
      <c r="H797" s="405"/>
    </row>
    <row r="798" spans="1:8">
      <c r="A798" s="407" t="s">
        <v>7289</v>
      </c>
      <c r="B798" s="408" t="s">
        <v>7290</v>
      </c>
      <c r="C798" s="334">
        <v>0</v>
      </c>
      <c r="D798" s="993"/>
      <c r="E798" s="540">
        <v>1</v>
      </c>
      <c r="F798" s="541"/>
      <c r="G798" s="395">
        <v>1</v>
      </c>
      <c r="H798" s="405"/>
    </row>
    <row r="799" spans="1:8">
      <c r="A799" s="407" t="s">
        <v>3685</v>
      </c>
      <c r="B799" s="408" t="s">
        <v>7291</v>
      </c>
      <c r="C799" s="334">
        <v>0</v>
      </c>
      <c r="D799" s="993"/>
      <c r="E799" s="540">
        <v>1</v>
      </c>
      <c r="F799" s="335"/>
      <c r="G799" s="395">
        <v>1</v>
      </c>
      <c r="H799" s="405"/>
    </row>
    <row r="800" spans="1:8" ht="13.5" thickBot="1">
      <c r="A800" s="349" t="s">
        <v>7292</v>
      </c>
      <c r="B800" s="333" t="s">
        <v>7293</v>
      </c>
      <c r="C800" s="992">
        <v>0</v>
      </c>
      <c r="D800" s="993"/>
      <c r="E800" s="540">
        <v>1</v>
      </c>
      <c r="F800" s="335"/>
      <c r="G800" s="395">
        <v>1</v>
      </c>
      <c r="H800" s="405"/>
    </row>
    <row r="801" spans="1:12" ht="13.5" thickBot="1">
      <c r="A801" s="2055" t="s">
        <v>4724</v>
      </c>
      <c r="B801" s="2058"/>
      <c r="C801" s="1074">
        <v>0</v>
      </c>
      <c r="D801" s="790">
        <v>0</v>
      </c>
      <c r="E801" s="778">
        <v>662</v>
      </c>
      <c r="F801" s="777">
        <v>2742</v>
      </c>
      <c r="G801" s="778">
        <v>662</v>
      </c>
      <c r="H801" s="779">
        <v>2742</v>
      </c>
      <c r="L801" s="329"/>
    </row>
    <row r="802" spans="1:12" ht="13.5" thickBot="1">
      <c r="A802" s="397"/>
      <c r="B802" s="421"/>
      <c r="C802" s="422"/>
      <c r="D802" s="423"/>
      <c r="E802" s="424"/>
      <c r="F802" s="425"/>
      <c r="G802" s="426"/>
      <c r="H802" s="427"/>
    </row>
    <row r="803" spans="1:12" ht="15.75" customHeight="1" thickBot="1">
      <c r="A803" s="2041" t="s">
        <v>1570</v>
      </c>
      <c r="B803" s="2042"/>
      <c r="C803" s="2042"/>
      <c r="D803" s="2042"/>
      <c r="E803" s="2042"/>
      <c r="F803" s="2042"/>
      <c r="G803" s="2059"/>
      <c r="H803" s="2060"/>
    </row>
    <row r="804" spans="1:12">
      <c r="A804" s="428" t="s">
        <v>4725</v>
      </c>
      <c r="B804" s="429" t="s">
        <v>4726</v>
      </c>
      <c r="C804" s="430">
        <v>0</v>
      </c>
      <c r="D804" s="431"/>
      <c r="E804" s="430">
        <v>0</v>
      </c>
      <c r="F804" s="431">
        <v>9</v>
      </c>
      <c r="G804" s="395">
        <v>0</v>
      </c>
      <c r="H804" s="1075">
        <v>9</v>
      </c>
    </row>
    <row r="805" spans="1:12" ht="25.5">
      <c r="A805" s="359" t="s">
        <v>4727</v>
      </c>
      <c r="B805" s="360" t="s">
        <v>4728</v>
      </c>
      <c r="C805" s="334">
        <v>0</v>
      </c>
      <c r="D805" s="335"/>
      <c r="E805" s="334">
        <v>1</v>
      </c>
      <c r="F805" s="335">
        <v>2</v>
      </c>
      <c r="G805" s="395">
        <v>1</v>
      </c>
      <c r="H805" s="1075">
        <v>2</v>
      </c>
    </row>
    <row r="806" spans="1:12" ht="25.5">
      <c r="A806" s="359" t="s">
        <v>4729</v>
      </c>
      <c r="B806" s="360" t="s">
        <v>4730</v>
      </c>
      <c r="C806" s="334">
        <v>0</v>
      </c>
      <c r="D806" s="335"/>
      <c r="E806" s="334">
        <v>0</v>
      </c>
      <c r="F806" s="335">
        <v>4</v>
      </c>
      <c r="G806" s="395">
        <v>0</v>
      </c>
      <c r="H806" s="1075">
        <v>4</v>
      </c>
    </row>
    <row r="807" spans="1:12" ht="25.5">
      <c r="A807" s="370" t="s">
        <v>4731</v>
      </c>
      <c r="B807" s="371" t="s">
        <v>4732</v>
      </c>
      <c r="C807" s="334">
        <v>0</v>
      </c>
      <c r="D807" s="335"/>
      <c r="E807" s="334">
        <v>1</v>
      </c>
      <c r="F807" s="335">
        <v>2</v>
      </c>
      <c r="G807" s="395">
        <v>1</v>
      </c>
      <c r="H807" s="1075">
        <v>2</v>
      </c>
    </row>
    <row r="808" spans="1:12">
      <c r="A808" s="433" t="s">
        <v>4733</v>
      </c>
      <c r="B808" s="994" t="s">
        <v>4734</v>
      </c>
      <c r="C808" s="334">
        <v>0</v>
      </c>
      <c r="D808" s="335"/>
      <c r="E808" s="334">
        <v>0</v>
      </c>
      <c r="F808" s="335">
        <v>2</v>
      </c>
      <c r="G808" s="395">
        <v>0</v>
      </c>
      <c r="H808" s="1075">
        <v>2</v>
      </c>
    </row>
    <row r="809" spans="1:12">
      <c r="A809" s="433" t="s">
        <v>3330</v>
      </c>
      <c r="B809" s="994" t="s">
        <v>4735</v>
      </c>
      <c r="C809" s="334">
        <v>0</v>
      </c>
      <c r="D809" s="335"/>
      <c r="E809" s="334">
        <v>3</v>
      </c>
      <c r="F809" s="335">
        <v>8</v>
      </c>
      <c r="G809" s="395">
        <v>3</v>
      </c>
      <c r="H809" s="1075">
        <v>8</v>
      </c>
    </row>
    <row r="810" spans="1:12">
      <c r="A810" s="433" t="s">
        <v>3346</v>
      </c>
      <c r="B810" s="994" t="s">
        <v>4736</v>
      </c>
      <c r="C810" s="334">
        <v>0</v>
      </c>
      <c r="D810" s="335"/>
      <c r="E810" s="334">
        <v>1</v>
      </c>
      <c r="F810" s="335">
        <v>6</v>
      </c>
      <c r="G810" s="395">
        <v>1</v>
      </c>
      <c r="H810" s="1075">
        <v>6</v>
      </c>
    </row>
    <row r="811" spans="1:12">
      <c r="A811" s="433" t="s">
        <v>4737</v>
      </c>
      <c r="B811" s="994" t="s">
        <v>4738</v>
      </c>
      <c r="C811" s="334">
        <v>0</v>
      </c>
      <c r="D811" s="335"/>
      <c r="E811" s="334">
        <v>1</v>
      </c>
      <c r="F811" s="335">
        <v>6</v>
      </c>
      <c r="G811" s="395">
        <v>1</v>
      </c>
      <c r="H811" s="1075">
        <v>6</v>
      </c>
    </row>
    <row r="812" spans="1:12">
      <c r="A812" s="433" t="s">
        <v>4739</v>
      </c>
      <c r="B812" s="994" t="s">
        <v>4740</v>
      </c>
      <c r="C812" s="334">
        <v>0</v>
      </c>
      <c r="D812" s="335"/>
      <c r="E812" s="334">
        <v>1</v>
      </c>
      <c r="F812" s="335">
        <v>3</v>
      </c>
      <c r="G812" s="395">
        <v>1</v>
      </c>
      <c r="H812" s="1075">
        <v>3</v>
      </c>
    </row>
    <row r="813" spans="1:12">
      <c r="A813" s="433" t="s">
        <v>4741</v>
      </c>
      <c r="B813" s="994" t="s">
        <v>4742</v>
      </c>
      <c r="C813" s="334">
        <v>0</v>
      </c>
      <c r="D813" s="335"/>
      <c r="E813" s="334">
        <v>0</v>
      </c>
      <c r="F813" s="335">
        <v>2</v>
      </c>
      <c r="G813" s="395">
        <v>0</v>
      </c>
      <c r="H813" s="1075">
        <v>2</v>
      </c>
    </row>
    <row r="814" spans="1:12">
      <c r="A814" s="433" t="s">
        <v>4316</v>
      </c>
      <c r="B814" s="994" t="s">
        <v>3372</v>
      </c>
      <c r="C814" s="334">
        <v>0</v>
      </c>
      <c r="D814" s="335"/>
      <c r="E814" s="334">
        <v>0</v>
      </c>
      <c r="F814" s="335">
        <v>8</v>
      </c>
      <c r="G814" s="395">
        <v>0</v>
      </c>
      <c r="H814" s="1075">
        <v>8</v>
      </c>
    </row>
    <row r="815" spans="1:12" ht="25.5">
      <c r="A815" s="433" t="s">
        <v>4743</v>
      </c>
      <c r="B815" s="994" t="s">
        <v>4744</v>
      </c>
      <c r="C815" s="334">
        <v>0</v>
      </c>
      <c r="D815" s="335"/>
      <c r="E815" s="334">
        <v>2</v>
      </c>
      <c r="F815" s="335">
        <v>14</v>
      </c>
      <c r="G815" s="395">
        <v>2</v>
      </c>
      <c r="H815" s="1075">
        <v>14</v>
      </c>
    </row>
    <row r="816" spans="1:12">
      <c r="A816" s="433" t="s">
        <v>4745</v>
      </c>
      <c r="B816" s="994" t="s">
        <v>4746</v>
      </c>
      <c r="C816" s="334">
        <v>0</v>
      </c>
      <c r="D816" s="335"/>
      <c r="E816" s="334">
        <v>1</v>
      </c>
      <c r="F816" s="335">
        <v>2</v>
      </c>
      <c r="G816" s="395">
        <v>1</v>
      </c>
      <c r="H816" s="1075">
        <v>2</v>
      </c>
    </row>
    <row r="817" spans="1:8">
      <c r="A817" s="433" t="s">
        <v>4747</v>
      </c>
      <c r="B817" s="994" t="s">
        <v>4748</v>
      </c>
      <c r="C817" s="334">
        <v>0</v>
      </c>
      <c r="D817" s="335"/>
      <c r="E817" s="334">
        <v>1</v>
      </c>
      <c r="F817" s="335">
        <v>8</v>
      </c>
      <c r="G817" s="395">
        <v>1</v>
      </c>
      <c r="H817" s="1075">
        <v>8</v>
      </c>
    </row>
    <row r="818" spans="1:8">
      <c r="A818" s="433" t="s">
        <v>4749</v>
      </c>
      <c r="B818" s="994" t="s">
        <v>4750</v>
      </c>
      <c r="C818" s="334">
        <v>0</v>
      </c>
      <c r="D818" s="335"/>
      <c r="E818" s="334">
        <v>0</v>
      </c>
      <c r="F818" s="335">
        <v>5</v>
      </c>
      <c r="G818" s="395">
        <v>0</v>
      </c>
      <c r="H818" s="1075">
        <v>5</v>
      </c>
    </row>
    <row r="819" spans="1:8">
      <c r="A819" s="433" t="s">
        <v>4751</v>
      </c>
      <c r="B819" s="994" t="s">
        <v>4752</v>
      </c>
      <c r="C819" s="334">
        <v>0</v>
      </c>
      <c r="D819" s="335"/>
      <c r="E819" s="334">
        <v>0</v>
      </c>
      <c r="F819" s="335">
        <v>1</v>
      </c>
      <c r="G819" s="395">
        <v>0</v>
      </c>
      <c r="H819" s="1075">
        <v>1</v>
      </c>
    </row>
    <row r="820" spans="1:8">
      <c r="A820" s="433" t="s">
        <v>4753</v>
      </c>
      <c r="B820" s="994" t="s">
        <v>4754</v>
      </c>
      <c r="C820" s="334">
        <v>0</v>
      </c>
      <c r="D820" s="335"/>
      <c r="E820" s="334">
        <v>0</v>
      </c>
      <c r="F820" s="335">
        <v>1</v>
      </c>
      <c r="G820" s="395">
        <v>0</v>
      </c>
      <c r="H820" s="1075">
        <v>1</v>
      </c>
    </row>
    <row r="821" spans="1:8">
      <c r="A821" s="433" t="s">
        <v>4755</v>
      </c>
      <c r="B821" s="994" t="s">
        <v>4756</v>
      </c>
      <c r="C821" s="334">
        <v>0</v>
      </c>
      <c r="D821" s="335"/>
      <c r="E821" s="334">
        <v>2</v>
      </c>
      <c r="F821" s="335">
        <v>5</v>
      </c>
      <c r="G821" s="395">
        <v>2</v>
      </c>
      <c r="H821" s="1075">
        <v>5</v>
      </c>
    </row>
    <row r="822" spans="1:8">
      <c r="A822" s="354" t="s">
        <v>4757</v>
      </c>
      <c r="B822" s="547" t="s">
        <v>4758</v>
      </c>
      <c r="C822" s="334">
        <v>0</v>
      </c>
      <c r="D822" s="335"/>
      <c r="E822" s="334">
        <v>7</v>
      </c>
      <c r="F822" s="335">
        <v>10</v>
      </c>
      <c r="G822" s="395">
        <v>7</v>
      </c>
      <c r="H822" s="1075">
        <v>10</v>
      </c>
    </row>
    <row r="823" spans="1:8">
      <c r="A823" s="354" t="s">
        <v>4759</v>
      </c>
      <c r="B823" s="573" t="s">
        <v>4760</v>
      </c>
      <c r="C823" s="334">
        <v>0</v>
      </c>
      <c r="D823" s="335"/>
      <c r="E823" s="334">
        <v>0</v>
      </c>
      <c r="F823" s="335">
        <v>11</v>
      </c>
      <c r="G823" s="395">
        <v>0</v>
      </c>
      <c r="H823" s="1075">
        <v>11</v>
      </c>
    </row>
    <row r="824" spans="1:8">
      <c r="A824" s="354" t="s">
        <v>4761</v>
      </c>
      <c r="B824" s="547" t="s">
        <v>4762</v>
      </c>
      <c r="C824" s="334">
        <v>0</v>
      </c>
      <c r="D824" s="335"/>
      <c r="E824" s="334">
        <v>0</v>
      </c>
      <c r="F824" s="335">
        <v>5</v>
      </c>
      <c r="G824" s="395">
        <v>0</v>
      </c>
      <c r="H824" s="1075">
        <v>5</v>
      </c>
    </row>
    <row r="825" spans="1:8">
      <c r="A825" s="347" t="s">
        <v>4763</v>
      </c>
      <c r="B825" s="348" t="s">
        <v>4764</v>
      </c>
      <c r="C825" s="334">
        <v>0</v>
      </c>
      <c r="D825" s="335"/>
      <c r="E825" s="334">
        <v>0</v>
      </c>
      <c r="F825" s="335">
        <v>1</v>
      </c>
      <c r="G825" s="395">
        <v>0</v>
      </c>
      <c r="H825" s="1075">
        <v>1</v>
      </c>
    </row>
    <row r="826" spans="1:8">
      <c r="A826" s="434" t="s">
        <v>4765</v>
      </c>
      <c r="B826" s="726" t="s">
        <v>4766</v>
      </c>
      <c r="C826" s="334">
        <v>0</v>
      </c>
      <c r="D826" s="335"/>
      <c r="E826" s="334">
        <v>1</v>
      </c>
      <c r="F826" s="335">
        <v>2</v>
      </c>
      <c r="G826" s="395">
        <v>1</v>
      </c>
      <c r="H826" s="1075">
        <v>2</v>
      </c>
    </row>
    <row r="827" spans="1:8">
      <c r="A827" s="330" t="s">
        <v>3397</v>
      </c>
      <c r="B827" s="331" t="s">
        <v>4767</v>
      </c>
      <c r="C827" s="334">
        <v>0</v>
      </c>
      <c r="D827" s="335"/>
      <c r="E827" s="334">
        <v>0</v>
      </c>
      <c r="F827" s="335">
        <v>1</v>
      </c>
      <c r="G827" s="395">
        <v>0</v>
      </c>
      <c r="H827" s="1075">
        <v>1</v>
      </c>
    </row>
    <row r="828" spans="1:8">
      <c r="A828" s="330" t="s">
        <v>4768</v>
      </c>
      <c r="B828" s="331" t="s">
        <v>4769</v>
      </c>
      <c r="C828" s="334">
        <v>0</v>
      </c>
      <c r="D828" s="335"/>
      <c r="E828" s="334">
        <v>0</v>
      </c>
      <c r="F828" s="335">
        <v>1</v>
      </c>
      <c r="G828" s="395">
        <v>0</v>
      </c>
      <c r="H828" s="1075">
        <v>1</v>
      </c>
    </row>
    <row r="829" spans="1:8">
      <c r="A829" s="330" t="s">
        <v>4770</v>
      </c>
      <c r="B829" s="331" t="s">
        <v>4771</v>
      </c>
      <c r="C829" s="334">
        <v>0</v>
      </c>
      <c r="D829" s="335"/>
      <c r="E829" s="334">
        <v>2</v>
      </c>
      <c r="F829" s="335">
        <v>1.2</v>
      </c>
      <c r="G829" s="395">
        <v>2</v>
      </c>
      <c r="H829" s="1075">
        <v>1.2</v>
      </c>
    </row>
    <row r="830" spans="1:8">
      <c r="A830" s="347" t="s">
        <v>3407</v>
      </c>
      <c r="B830" s="348" t="s">
        <v>4772</v>
      </c>
      <c r="C830" s="334">
        <v>0</v>
      </c>
      <c r="D830" s="335"/>
      <c r="E830" s="334">
        <v>0</v>
      </c>
      <c r="F830" s="335">
        <v>4</v>
      </c>
      <c r="G830" s="395">
        <v>0</v>
      </c>
      <c r="H830" s="1075">
        <v>4</v>
      </c>
    </row>
    <row r="831" spans="1:8">
      <c r="A831" s="347" t="s">
        <v>3445</v>
      </c>
      <c r="B831" s="375" t="s">
        <v>3446</v>
      </c>
      <c r="C831" s="334">
        <v>0</v>
      </c>
      <c r="D831" s="335"/>
      <c r="E831" s="334">
        <v>1</v>
      </c>
      <c r="F831" s="335">
        <v>2</v>
      </c>
      <c r="G831" s="395">
        <v>1</v>
      </c>
      <c r="H831" s="1075">
        <v>2</v>
      </c>
    </row>
    <row r="832" spans="1:8" ht="25.5">
      <c r="A832" s="359" t="s">
        <v>3745</v>
      </c>
      <c r="B832" s="360" t="s">
        <v>4356</v>
      </c>
      <c r="C832" s="334">
        <v>0</v>
      </c>
      <c r="D832" s="335"/>
      <c r="E832" s="334">
        <v>13</v>
      </c>
      <c r="F832" s="335">
        <v>50</v>
      </c>
      <c r="G832" s="395">
        <v>13</v>
      </c>
      <c r="H832" s="1075">
        <v>50</v>
      </c>
    </row>
    <row r="833" spans="1:8">
      <c r="A833" s="359" t="s">
        <v>4357</v>
      </c>
      <c r="B833" s="360" t="s">
        <v>4773</v>
      </c>
      <c r="C833" s="334">
        <v>0</v>
      </c>
      <c r="D833" s="335"/>
      <c r="E833" s="334">
        <v>0</v>
      </c>
      <c r="F833" s="335">
        <v>1</v>
      </c>
      <c r="G833" s="395">
        <v>0</v>
      </c>
      <c r="H833" s="1075">
        <v>1</v>
      </c>
    </row>
    <row r="834" spans="1:8" ht="25.5">
      <c r="A834" s="368" t="s">
        <v>3749</v>
      </c>
      <c r="B834" s="364" t="s">
        <v>3750</v>
      </c>
      <c r="C834" s="334">
        <v>0</v>
      </c>
      <c r="D834" s="335"/>
      <c r="E834" s="334">
        <v>0</v>
      </c>
      <c r="F834" s="335">
        <v>16</v>
      </c>
      <c r="G834" s="395">
        <v>0</v>
      </c>
      <c r="H834" s="1075">
        <v>16</v>
      </c>
    </row>
    <row r="835" spans="1:8">
      <c r="A835" s="330" t="s">
        <v>4774</v>
      </c>
      <c r="B835" s="331" t="s">
        <v>4775</v>
      </c>
      <c r="C835" s="334">
        <v>0</v>
      </c>
      <c r="D835" s="335"/>
      <c r="E835" s="334">
        <v>2</v>
      </c>
      <c r="F835" s="335">
        <v>18</v>
      </c>
      <c r="G835" s="395">
        <v>2</v>
      </c>
      <c r="H835" s="1075">
        <v>18</v>
      </c>
    </row>
    <row r="836" spans="1:8">
      <c r="A836" s="359" t="s">
        <v>3751</v>
      </c>
      <c r="B836" s="360" t="s">
        <v>3752</v>
      </c>
      <c r="C836" s="334">
        <v>0</v>
      </c>
      <c r="D836" s="335"/>
      <c r="E836" s="334">
        <v>6</v>
      </c>
      <c r="F836" s="335">
        <v>16</v>
      </c>
      <c r="G836" s="395">
        <v>6</v>
      </c>
      <c r="H836" s="1075">
        <v>16</v>
      </c>
    </row>
    <row r="837" spans="1:8">
      <c r="A837" s="370" t="s">
        <v>4776</v>
      </c>
      <c r="B837" s="371" t="s">
        <v>4777</v>
      </c>
      <c r="C837" s="334">
        <v>0</v>
      </c>
      <c r="D837" s="335"/>
      <c r="E837" s="334">
        <v>3</v>
      </c>
      <c r="F837" s="335">
        <v>8</v>
      </c>
      <c r="G837" s="395">
        <v>3</v>
      </c>
      <c r="H837" s="1075">
        <v>8</v>
      </c>
    </row>
    <row r="838" spans="1:8" ht="24.75" customHeight="1">
      <c r="A838" s="370" t="s">
        <v>3757</v>
      </c>
      <c r="B838" s="371" t="s">
        <v>3758</v>
      </c>
      <c r="C838" s="334">
        <v>0</v>
      </c>
      <c r="D838" s="335"/>
      <c r="E838" s="334">
        <v>15</v>
      </c>
      <c r="F838" s="335">
        <v>35</v>
      </c>
      <c r="G838" s="395">
        <v>15</v>
      </c>
      <c r="H838" s="1075">
        <v>35</v>
      </c>
    </row>
    <row r="839" spans="1:8" ht="15" customHeight="1">
      <c r="A839" s="370" t="s">
        <v>3759</v>
      </c>
      <c r="B839" s="371" t="s">
        <v>3760</v>
      </c>
      <c r="C839" s="334">
        <v>0</v>
      </c>
      <c r="D839" s="335"/>
      <c r="E839" s="334">
        <v>3</v>
      </c>
      <c r="F839" s="335">
        <v>14</v>
      </c>
      <c r="G839" s="395">
        <v>3</v>
      </c>
      <c r="H839" s="1075">
        <v>14</v>
      </c>
    </row>
    <row r="840" spans="1:8" ht="15" customHeight="1">
      <c r="A840" s="347" t="s">
        <v>3767</v>
      </c>
      <c r="B840" s="348" t="s">
        <v>3768</v>
      </c>
      <c r="C840" s="334">
        <v>0</v>
      </c>
      <c r="D840" s="335"/>
      <c r="E840" s="334">
        <v>0</v>
      </c>
      <c r="F840" s="335">
        <v>4</v>
      </c>
      <c r="G840" s="395">
        <v>0</v>
      </c>
      <c r="H840" s="1075">
        <v>4</v>
      </c>
    </row>
    <row r="841" spans="1:8">
      <c r="A841" s="370" t="s">
        <v>3769</v>
      </c>
      <c r="B841" s="371" t="s">
        <v>4778</v>
      </c>
      <c r="C841" s="334">
        <v>0</v>
      </c>
      <c r="D841" s="335"/>
      <c r="E841" s="334">
        <v>4</v>
      </c>
      <c r="F841" s="335">
        <v>6</v>
      </c>
      <c r="G841" s="395">
        <v>4</v>
      </c>
      <c r="H841" s="1075">
        <v>6</v>
      </c>
    </row>
    <row r="842" spans="1:8">
      <c r="A842" s="330" t="s">
        <v>3771</v>
      </c>
      <c r="B842" s="331" t="s">
        <v>4779</v>
      </c>
      <c r="C842" s="334">
        <v>0</v>
      </c>
      <c r="D842" s="335"/>
      <c r="E842" s="334">
        <v>2</v>
      </c>
      <c r="F842" s="335">
        <v>4</v>
      </c>
      <c r="G842" s="395">
        <v>2</v>
      </c>
      <c r="H842" s="1075">
        <v>4</v>
      </c>
    </row>
    <row r="843" spans="1:8" ht="38.25">
      <c r="A843" s="368" t="s">
        <v>4780</v>
      </c>
      <c r="B843" s="364" t="s">
        <v>4781</v>
      </c>
      <c r="C843" s="334">
        <v>0</v>
      </c>
      <c r="D843" s="335"/>
      <c r="E843" s="334">
        <v>0</v>
      </c>
      <c r="F843" s="335">
        <v>1</v>
      </c>
      <c r="G843" s="395">
        <v>0</v>
      </c>
      <c r="H843" s="1075">
        <v>1</v>
      </c>
    </row>
    <row r="844" spans="1:8">
      <c r="A844" s="370" t="s">
        <v>4782</v>
      </c>
      <c r="B844" s="371" t="s">
        <v>4783</v>
      </c>
      <c r="C844" s="334">
        <v>0</v>
      </c>
      <c r="D844" s="335"/>
      <c r="E844" s="334">
        <v>0</v>
      </c>
      <c r="F844" s="335">
        <v>1</v>
      </c>
      <c r="G844" s="395">
        <v>0</v>
      </c>
      <c r="H844" s="1075">
        <v>1</v>
      </c>
    </row>
    <row r="845" spans="1:8" ht="25.5">
      <c r="A845" s="330" t="s">
        <v>4784</v>
      </c>
      <c r="B845" s="331" t="s">
        <v>4785</v>
      </c>
      <c r="C845" s="334">
        <v>0</v>
      </c>
      <c r="D845" s="335"/>
      <c r="E845" s="334">
        <v>0</v>
      </c>
      <c r="F845" s="335">
        <v>1</v>
      </c>
      <c r="G845" s="395">
        <v>0</v>
      </c>
      <c r="H845" s="1075">
        <v>1</v>
      </c>
    </row>
    <row r="846" spans="1:8">
      <c r="A846" s="330" t="s">
        <v>4786</v>
      </c>
      <c r="B846" s="331" t="s">
        <v>4787</v>
      </c>
      <c r="C846" s="334">
        <v>0</v>
      </c>
      <c r="D846" s="335"/>
      <c r="E846" s="334">
        <v>0</v>
      </c>
      <c r="F846" s="335">
        <v>5</v>
      </c>
      <c r="G846" s="395">
        <v>0</v>
      </c>
      <c r="H846" s="1075">
        <v>5</v>
      </c>
    </row>
    <row r="847" spans="1:8" ht="25.5">
      <c r="A847" s="370" t="s">
        <v>4788</v>
      </c>
      <c r="B847" s="375" t="s">
        <v>4789</v>
      </c>
      <c r="C847" s="334">
        <v>0</v>
      </c>
      <c r="D847" s="335"/>
      <c r="E847" s="334">
        <v>0</v>
      </c>
      <c r="F847" s="335">
        <v>3</v>
      </c>
      <c r="G847" s="395">
        <v>0</v>
      </c>
      <c r="H847" s="1075">
        <v>3</v>
      </c>
    </row>
    <row r="848" spans="1:8">
      <c r="A848" s="330" t="s">
        <v>4790</v>
      </c>
      <c r="B848" s="375" t="s">
        <v>4791</v>
      </c>
      <c r="C848" s="334">
        <v>0</v>
      </c>
      <c r="D848" s="335"/>
      <c r="E848" s="334">
        <v>2</v>
      </c>
      <c r="F848" s="335">
        <v>1</v>
      </c>
      <c r="G848" s="395">
        <v>2</v>
      </c>
      <c r="H848" s="1075">
        <v>1</v>
      </c>
    </row>
    <row r="849" spans="1:8">
      <c r="A849" s="372" t="s">
        <v>4792</v>
      </c>
      <c r="B849" s="373" t="s">
        <v>4793</v>
      </c>
      <c r="C849" s="334">
        <v>0</v>
      </c>
      <c r="D849" s="335"/>
      <c r="E849" s="334">
        <v>0</v>
      </c>
      <c r="F849" s="335">
        <v>1</v>
      </c>
      <c r="G849" s="395">
        <v>0</v>
      </c>
      <c r="H849" s="1075">
        <v>1</v>
      </c>
    </row>
    <row r="850" spans="1:8" ht="12.75" customHeight="1">
      <c r="A850" s="368" t="s">
        <v>4794</v>
      </c>
      <c r="B850" s="364" t="s">
        <v>4795</v>
      </c>
      <c r="C850" s="334">
        <v>0</v>
      </c>
      <c r="D850" s="335"/>
      <c r="E850" s="334">
        <v>0</v>
      </c>
      <c r="F850" s="335">
        <v>1</v>
      </c>
      <c r="G850" s="395">
        <v>0</v>
      </c>
      <c r="H850" s="1075">
        <v>1</v>
      </c>
    </row>
    <row r="851" spans="1:8" ht="38.25">
      <c r="A851" s="372" t="s">
        <v>4796</v>
      </c>
      <c r="B851" s="373" t="s">
        <v>4797</v>
      </c>
      <c r="C851" s="334">
        <v>0</v>
      </c>
      <c r="D851" s="335"/>
      <c r="E851" s="334">
        <v>0</v>
      </c>
      <c r="F851" s="335">
        <v>1</v>
      </c>
      <c r="G851" s="395">
        <v>0</v>
      </c>
      <c r="H851" s="1075">
        <v>1</v>
      </c>
    </row>
    <row r="852" spans="1:8">
      <c r="A852" s="372" t="s">
        <v>4798</v>
      </c>
      <c r="B852" s="373" t="s">
        <v>4799</v>
      </c>
      <c r="C852" s="334">
        <v>0</v>
      </c>
      <c r="D852" s="335"/>
      <c r="E852" s="334">
        <v>2</v>
      </c>
      <c r="F852" s="335">
        <v>8</v>
      </c>
      <c r="G852" s="395">
        <v>2</v>
      </c>
      <c r="H852" s="1075">
        <v>8</v>
      </c>
    </row>
    <row r="853" spans="1:8">
      <c r="A853" s="377" t="s">
        <v>4800</v>
      </c>
      <c r="B853" s="378" t="s">
        <v>4801</v>
      </c>
      <c r="C853" s="334">
        <v>0</v>
      </c>
      <c r="D853" s="335"/>
      <c r="E853" s="334">
        <v>20</v>
      </c>
      <c r="F853" s="335">
        <v>66</v>
      </c>
      <c r="G853" s="395">
        <v>20</v>
      </c>
      <c r="H853" s="1075">
        <v>66</v>
      </c>
    </row>
    <row r="854" spans="1:8">
      <c r="A854" s="372" t="s">
        <v>4802</v>
      </c>
      <c r="B854" s="373" t="s">
        <v>4803</v>
      </c>
      <c r="C854" s="334">
        <v>0</v>
      </c>
      <c r="D854" s="335"/>
      <c r="E854" s="334">
        <v>0</v>
      </c>
      <c r="F854" s="335">
        <v>16</v>
      </c>
      <c r="G854" s="395">
        <v>0</v>
      </c>
      <c r="H854" s="1075">
        <v>16</v>
      </c>
    </row>
    <row r="855" spans="1:8">
      <c r="A855" s="377" t="s">
        <v>4804</v>
      </c>
      <c r="B855" s="378" t="s">
        <v>4805</v>
      </c>
      <c r="C855" s="334">
        <v>0</v>
      </c>
      <c r="D855" s="335"/>
      <c r="E855" s="334">
        <v>7</v>
      </c>
      <c r="F855" s="335">
        <v>29</v>
      </c>
      <c r="G855" s="395">
        <v>7</v>
      </c>
      <c r="H855" s="1075">
        <v>29</v>
      </c>
    </row>
    <row r="856" spans="1:8">
      <c r="A856" s="363" t="s">
        <v>4806</v>
      </c>
      <c r="B856" s="364" t="s">
        <v>4807</v>
      </c>
      <c r="C856" s="334">
        <v>0</v>
      </c>
      <c r="D856" s="335"/>
      <c r="E856" s="334">
        <v>0</v>
      </c>
      <c r="F856" s="335">
        <v>1</v>
      </c>
      <c r="G856" s="395">
        <v>0</v>
      </c>
      <c r="H856" s="1075">
        <v>1</v>
      </c>
    </row>
    <row r="857" spans="1:8">
      <c r="A857" s="330" t="s">
        <v>4808</v>
      </c>
      <c r="B857" s="331" t="s">
        <v>4809</v>
      </c>
      <c r="C857" s="334">
        <v>0</v>
      </c>
      <c r="D857" s="335"/>
      <c r="E857" s="334">
        <v>2</v>
      </c>
      <c r="F857" s="335">
        <v>16</v>
      </c>
      <c r="G857" s="395">
        <v>2</v>
      </c>
      <c r="H857" s="1075">
        <v>16</v>
      </c>
    </row>
    <row r="858" spans="1:8">
      <c r="A858" s="370" t="s">
        <v>4810</v>
      </c>
      <c r="B858" s="371" t="s">
        <v>4811</v>
      </c>
      <c r="C858" s="334">
        <v>0</v>
      </c>
      <c r="D858" s="335"/>
      <c r="E858" s="334">
        <v>11</v>
      </c>
      <c r="F858" s="335">
        <v>36</v>
      </c>
      <c r="G858" s="395">
        <v>11</v>
      </c>
      <c r="H858" s="1075">
        <v>36</v>
      </c>
    </row>
    <row r="859" spans="1:8">
      <c r="A859" s="370" t="s">
        <v>4812</v>
      </c>
      <c r="B859" s="371" t="s">
        <v>4813</v>
      </c>
      <c r="C859" s="334">
        <v>0</v>
      </c>
      <c r="D859" s="335"/>
      <c r="E859" s="334">
        <v>25</v>
      </c>
      <c r="F859" s="335">
        <v>90</v>
      </c>
      <c r="G859" s="395">
        <v>25</v>
      </c>
      <c r="H859" s="1075">
        <v>90</v>
      </c>
    </row>
    <row r="860" spans="1:8" ht="25.5">
      <c r="A860" s="330" t="s">
        <v>4814</v>
      </c>
      <c r="B860" s="331" t="s">
        <v>4815</v>
      </c>
      <c r="C860" s="334">
        <v>0</v>
      </c>
      <c r="D860" s="335"/>
      <c r="E860" s="334">
        <v>0</v>
      </c>
      <c r="F860" s="335">
        <v>1</v>
      </c>
      <c r="G860" s="395">
        <v>0</v>
      </c>
      <c r="H860" s="1075">
        <v>1</v>
      </c>
    </row>
    <row r="861" spans="1:8" ht="25.5">
      <c r="A861" s="330" t="s">
        <v>4056</v>
      </c>
      <c r="B861" s="331" t="s">
        <v>4816</v>
      </c>
      <c r="C861" s="334">
        <v>0</v>
      </c>
      <c r="D861" s="335"/>
      <c r="E861" s="334">
        <v>18</v>
      </c>
      <c r="F861" s="335">
        <v>75</v>
      </c>
      <c r="G861" s="395">
        <v>18</v>
      </c>
      <c r="H861" s="1075">
        <v>75</v>
      </c>
    </row>
    <row r="862" spans="1:8">
      <c r="A862" s="368" t="s">
        <v>4817</v>
      </c>
      <c r="B862" s="364" t="s">
        <v>4818</v>
      </c>
      <c r="C862" s="334">
        <v>0</v>
      </c>
      <c r="D862" s="335"/>
      <c r="E862" s="334">
        <v>1</v>
      </c>
      <c r="F862" s="335">
        <v>10</v>
      </c>
      <c r="G862" s="395">
        <v>1</v>
      </c>
      <c r="H862" s="1075">
        <v>10</v>
      </c>
    </row>
    <row r="863" spans="1:8">
      <c r="A863" s="370" t="s">
        <v>4819</v>
      </c>
      <c r="B863" s="371" t="s">
        <v>4820</v>
      </c>
      <c r="C863" s="334">
        <v>0</v>
      </c>
      <c r="D863" s="335"/>
      <c r="E863" s="334">
        <v>0</v>
      </c>
      <c r="F863" s="335">
        <v>1</v>
      </c>
      <c r="G863" s="395">
        <v>0</v>
      </c>
      <c r="H863" s="1075">
        <v>1</v>
      </c>
    </row>
    <row r="864" spans="1:8">
      <c r="A864" s="370" t="s">
        <v>4821</v>
      </c>
      <c r="B864" s="371" t="s">
        <v>4822</v>
      </c>
      <c r="C864" s="334">
        <v>0</v>
      </c>
      <c r="D864" s="335"/>
      <c r="E864" s="334">
        <v>0</v>
      </c>
      <c r="F864" s="335">
        <v>4</v>
      </c>
      <c r="G864" s="395">
        <v>0</v>
      </c>
      <c r="H864" s="1075">
        <v>4</v>
      </c>
    </row>
    <row r="865" spans="1:8">
      <c r="A865" s="370" t="s">
        <v>4823</v>
      </c>
      <c r="B865" s="371" t="s">
        <v>4824</v>
      </c>
      <c r="C865" s="334">
        <v>0</v>
      </c>
      <c r="D865" s="335"/>
      <c r="E865" s="334">
        <v>0</v>
      </c>
      <c r="F865" s="335">
        <v>1</v>
      </c>
      <c r="G865" s="395">
        <v>0</v>
      </c>
      <c r="H865" s="1075">
        <v>1</v>
      </c>
    </row>
    <row r="866" spans="1:8">
      <c r="A866" s="370" t="s">
        <v>4825</v>
      </c>
      <c r="B866" s="371" t="s">
        <v>4826</v>
      </c>
      <c r="C866" s="334">
        <v>0</v>
      </c>
      <c r="D866" s="335"/>
      <c r="E866" s="334">
        <v>0</v>
      </c>
      <c r="F866" s="335">
        <v>1</v>
      </c>
      <c r="G866" s="395">
        <v>0</v>
      </c>
      <c r="H866" s="1075">
        <v>1</v>
      </c>
    </row>
    <row r="867" spans="1:8">
      <c r="A867" s="370" t="s">
        <v>4827</v>
      </c>
      <c r="B867" s="371" t="s">
        <v>4828</v>
      </c>
      <c r="C867" s="334">
        <v>0</v>
      </c>
      <c r="D867" s="335"/>
      <c r="E867" s="334">
        <v>0</v>
      </c>
      <c r="F867" s="335">
        <v>2</v>
      </c>
      <c r="G867" s="395">
        <v>0</v>
      </c>
      <c r="H867" s="1075">
        <v>2</v>
      </c>
    </row>
    <row r="868" spans="1:8">
      <c r="A868" s="370" t="s">
        <v>4829</v>
      </c>
      <c r="B868" s="371" t="s">
        <v>4830</v>
      </c>
      <c r="C868" s="334">
        <v>0</v>
      </c>
      <c r="D868" s="335"/>
      <c r="E868" s="334">
        <v>1</v>
      </c>
      <c r="F868" s="335">
        <v>2</v>
      </c>
      <c r="G868" s="395">
        <v>1</v>
      </c>
      <c r="H868" s="1075">
        <v>2</v>
      </c>
    </row>
    <row r="869" spans="1:8">
      <c r="A869" s="330" t="s">
        <v>4831</v>
      </c>
      <c r="B869" s="331" t="s">
        <v>4832</v>
      </c>
      <c r="C869" s="334">
        <v>0</v>
      </c>
      <c r="D869" s="335"/>
      <c r="E869" s="334">
        <v>0</v>
      </c>
      <c r="F869" s="335">
        <v>2</v>
      </c>
      <c r="G869" s="395">
        <v>0</v>
      </c>
      <c r="H869" s="1075">
        <v>2</v>
      </c>
    </row>
    <row r="870" spans="1:8" ht="25.5">
      <c r="A870" s="363" t="s">
        <v>4833</v>
      </c>
      <c r="B870" s="364" t="s">
        <v>4834</v>
      </c>
      <c r="C870" s="334">
        <v>0</v>
      </c>
      <c r="D870" s="335"/>
      <c r="E870" s="334">
        <v>0</v>
      </c>
      <c r="F870" s="335">
        <v>1</v>
      </c>
      <c r="G870" s="395">
        <v>0</v>
      </c>
      <c r="H870" s="1075">
        <v>1</v>
      </c>
    </row>
    <row r="871" spans="1:8">
      <c r="A871" s="370" t="s">
        <v>4835</v>
      </c>
      <c r="B871" s="371" t="s">
        <v>4836</v>
      </c>
      <c r="C871" s="334">
        <v>0</v>
      </c>
      <c r="D871" s="335"/>
      <c r="E871" s="334">
        <v>0</v>
      </c>
      <c r="F871" s="335">
        <v>2</v>
      </c>
      <c r="G871" s="395">
        <v>0</v>
      </c>
      <c r="H871" s="1075">
        <v>2</v>
      </c>
    </row>
    <row r="872" spans="1:8" ht="12" customHeight="1">
      <c r="A872" s="363" t="s">
        <v>4837</v>
      </c>
      <c r="B872" s="364" t="s">
        <v>4838</v>
      </c>
      <c r="C872" s="334">
        <v>0</v>
      </c>
      <c r="D872" s="335"/>
      <c r="E872" s="334">
        <v>0</v>
      </c>
      <c r="F872" s="335">
        <v>1</v>
      </c>
      <c r="G872" s="395">
        <v>0</v>
      </c>
      <c r="H872" s="1075">
        <v>1</v>
      </c>
    </row>
    <row r="873" spans="1:8" ht="25.5">
      <c r="A873" s="370" t="s">
        <v>4839</v>
      </c>
      <c r="B873" s="435" t="s">
        <v>4840</v>
      </c>
      <c r="C873" s="334">
        <v>0</v>
      </c>
      <c r="D873" s="335"/>
      <c r="E873" s="334">
        <v>3</v>
      </c>
      <c r="F873" s="335">
        <v>4</v>
      </c>
      <c r="G873" s="395">
        <v>3</v>
      </c>
      <c r="H873" s="1075">
        <v>4</v>
      </c>
    </row>
    <row r="874" spans="1:8" ht="25.5">
      <c r="A874" s="330" t="s">
        <v>4841</v>
      </c>
      <c r="B874" s="331" t="s">
        <v>4842</v>
      </c>
      <c r="C874" s="334">
        <v>0</v>
      </c>
      <c r="D874" s="335"/>
      <c r="E874" s="334">
        <v>4</v>
      </c>
      <c r="F874" s="335">
        <v>16</v>
      </c>
      <c r="G874" s="395">
        <v>4</v>
      </c>
      <c r="H874" s="1075">
        <v>16</v>
      </c>
    </row>
    <row r="875" spans="1:8">
      <c r="A875" s="330" t="s">
        <v>4843</v>
      </c>
      <c r="B875" s="331" t="s">
        <v>4844</v>
      </c>
      <c r="C875" s="334">
        <v>0</v>
      </c>
      <c r="D875" s="335"/>
      <c r="E875" s="334">
        <v>1</v>
      </c>
      <c r="F875" s="335">
        <v>2</v>
      </c>
      <c r="G875" s="395">
        <v>1</v>
      </c>
      <c r="H875" s="1075">
        <v>2</v>
      </c>
    </row>
    <row r="876" spans="1:8">
      <c r="A876" s="368" t="s">
        <v>4845</v>
      </c>
      <c r="B876" s="364" t="s">
        <v>4846</v>
      </c>
      <c r="C876" s="334">
        <v>0</v>
      </c>
      <c r="D876" s="335"/>
      <c r="E876" s="334">
        <v>0</v>
      </c>
      <c r="F876" s="335">
        <v>2</v>
      </c>
      <c r="G876" s="395">
        <v>0</v>
      </c>
      <c r="H876" s="1075">
        <v>2</v>
      </c>
    </row>
    <row r="877" spans="1:8">
      <c r="A877" s="330" t="s">
        <v>4847</v>
      </c>
      <c r="B877" s="331" t="s">
        <v>4848</v>
      </c>
      <c r="C877" s="334">
        <v>0</v>
      </c>
      <c r="D877" s="335"/>
      <c r="E877" s="334">
        <v>0</v>
      </c>
      <c r="F877" s="335">
        <v>1</v>
      </c>
      <c r="G877" s="395">
        <v>0</v>
      </c>
      <c r="H877" s="1075">
        <v>1</v>
      </c>
    </row>
    <row r="878" spans="1:8">
      <c r="A878" s="370" t="s">
        <v>4849</v>
      </c>
      <c r="B878" s="371" t="s">
        <v>4850</v>
      </c>
      <c r="C878" s="334">
        <v>0</v>
      </c>
      <c r="D878" s="335"/>
      <c r="E878" s="334">
        <v>0</v>
      </c>
      <c r="F878" s="335">
        <v>1</v>
      </c>
      <c r="G878" s="395">
        <v>0</v>
      </c>
      <c r="H878" s="1075">
        <v>1</v>
      </c>
    </row>
    <row r="879" spans="1:8" ht="25.5">
      <c r="A879" s="330" t="s">
        <v>4851</v>
      </c>
      <c r="B879" s="331" t="s">
        <v>4852</v>
      </c>
      <c r="C879" s="334">
        <v>0</v>
      </c>
      <c r="D879" s="335"/>
      <c r="E879" s="334">
        <v>0</v>
      </c>
      <c r="F879" s="335">
        <v>6</v>
      </c>
      <c r="G879" s="395">
        <v>0</v>
      </c>
      <c r="H879" s="1075">
        <v>6</v>
      </c>
    </row>
    <row r="880" spans="1:8">
      <c r="A880" s="370" t="s">
        <v>4853</v>
      </c>
      <c r="B880" s="371" t="s">
        <v>4854</v>
      </c>
      <c r="C880" s="334">
        <v>0</v>
      </c>
      <c r="D880" s="335"/>
      <c r="E880" s="334">
        <v>0</v>
      </c>
      <c r="F880" s="335">
        <v>1</v>
      </c>
      <c r="G880" s="395">
        <v>0</v>
      </c>
      <c r="H880" s="1075">
        <v>1</v>
      </c>
    </row>
    <row r="881" spans="1:8">
      <c r="A881" s="370" t="s">
        <v>4855</v>
      </c>
      <c r="B881" s="371" t="s">
        <v>4856</v>
      </c>
      <c r="C881" s="334">
        <v>0</v>
      </c>
      <c r="D881" s="335"/>
      <c r="E881" s="334">
        <v>0</v>
      </c>
      <c r="F881" s="335">
        <v>2</v>
      </c>
      <c r="G881" s="395">
        <v>0</v>
      </c>
      <c r="H881" s="1075">
        <v>2</v>
      </c>
    </row>
    <row r="882" spans="1:8">
      <c r="A882" s="332" t="s">
        <v>4857</v>
      </c>
      <c r="B882" s="436" t="s">
        <v>4858</v>
      </c>
      <c r="C882" s="334">
        <v>0</v>
      </c>
      <c r="D882" s="335"/>
      <c r="E882" s="334">
        <v>2</v>
      </c>
      <c r="F882" s="335">
        <v>6</v>
      </c>
      <c r="G882" s="395">
        <v>2</v>
      </c>
      <c r="H882" s="1075">
        <v>6</v>
      </c>
    </row>
    <row r="883" spans="1:8">
      <c r="A883" s="370" t="s">
        <v>4859</v>
      </c>
      <c r="B883" s="371" t="s">
        <v>4860</v>
      </c>
      <c r="C883" s="334">
        <v>0</v>
      </c>
      <c r="D883" s="335"/>
      <c r="E883" s="334">
        <v>0</v>
      </c>
      <c r="F883" s="335">
        <v>1</v>
      </c>
      <c r="G883" s="395">
        <v>0</v>
      </c>
      <c r="H883" s="1075">
        <v>1</v>
      </c>
    </row>
    <row r="884" spans="1:8">
      <c r="A884" s="363" t="s">
        <v>4861</v>
      </c>
      <c r="B884" s="364" t="s">
        <v>4862</v>
      </c>
      <c r="C884" s="334">
        <v>0</v>
      </c>
      <c r="D884" s="335"/>
      <c r="E884" s="334">
        <v>0</v>
      </c>
      <c r="F884" s="335">
        <v>1</v>
      </c>
      <c r="G884" s="395">
        <v>0</v>
      </c>
      <c r="H884" s="1075">
        <v>1</v>
      </c>
    </row>
    <row r="885" spans="1:8">
      <c r="A885" s="330" t="s">
        <v>4863</v>
      </c>
      <c r="B885" s="331" t="s">
        <v>4864</v>
      </c>
      <c r="C885" s="334">
        <v>0</v>
      </c>
      <c r="D885" s="335"/>
      <c r="E885" s="334">
        <v>1</v>
      </c>
      <c r="F885" s="335">
        <v>3</v>
      </c>
      <c r="G885" s="395">
        <v>1</v>
      </c>
      <c r="H885" s="1075">
        <v>3</v>
      </c>
    </row>
    <row r="886" spans="1:8">
      <c r="A886" s="368" t="s">
        <v>4865</v>
      </c>
      <c r="B886" s="437" t="s">
        <v>4866</v>
      </c>
      <c r="C886" s="334">
        <v>0</v>
      </c>
      <c r="D886" s="335"/>
      <c r="E886" s="334">
        <v>0</v>
      </c>
      <c r="F886" s="335">
        <v>4</v>
      </c>
      <c r="G886" s="395">
        <v>0</v>
      </c>
      <c r="H886" s="1075">
        <v>4</v>
      </c>
    </row>
    <row r="887" spans="1:8">
      <c r="A887" s="368" t="s">
        <v>4867</v>
      </c>
      <c r="B887" s="364" t="s">
        <v>4868</v>
      </c>
      <c r="C887" s="334">
        <v>0</v>
      </c>
      <c r="D887" s="335"/>
      <c r="E887" s="334">
        <v>0</v>
      </c>
      <c r="F887" s="335">
        <v>1</v>
      </c>
      <c r="G887" s="395">
        <v>0</v>
      </c>
      <c r="H887" s="1075">
        <v>1</v>
      </c>
    </row>
    <row r="888" spans="1:8">
      <c r="A888" s="363" t="s">
        <v>4869</v>
      </c>
      <c r="B888" s="364" t="s">
        <v>4870</v>
      </c>
      <c r="C888" s="334">
        <v>0</v>
      </c>
      <c r="D888" s="335"/>
      <c r="E888" s="334">
        <v>0</v>
      </c>
      <c r="F888" s="335">
        <v>1</v>
      </c>
      <c r="G888" s="395">
        <v>0</v>
      </c>
      <c r="H888" s="1075">
        <v>1</v>
      </c>
    </row>
    <row r="889" spans="1:8">
      <c r="A889" s="368" t="s">
        <v>4871</v>
      </c>
      <c r="B889" s="364" t="s">
        <v>4872</v>
      </c>
      <c r="C889" s="334">
        <v>0</v>
      </c>
      <c r="D889" s="335"/>
      <c r="E889" s="334">
        <v>0</v>
      </c>
      <c r="F889" s="335">
        <v>1</v>
      </c>
      <c r="G889" s="395">
        <v>0</v>
      </c>
      <c r="H889" s="1075">
        <v>1</v>
      </c>
    </row>
    <row r="890" spans="1:8">
      <c r="A890" s="330" t="s">
        <v>4873</v>
      </c>
      <c r="B890" s="331" t="s">
        <v>4874</v>
      </c>
      <c r="C890" s="334">
        <v>0</v>
      </c>
      <c r="D890" s="335"/>
      <c r="E890" s="334">
        <v>0</v>
      </c>
      <c r="F890" s="335">
        <v>3</v>
      </c>
      <c r="G890" s="395">
        <v>0</v>
      </c>
      <c r="H890" s="1075">
        <v>3</v>
      </c>
    </row>
    <row r="891" spans="1:8">
      <c r="A891" s="370" t="s">
        <v>4875</v>
      </c>
      <c r="B891" s="371" t="s">
        <v>4876</v>
      </c>
      <c r="C891" s="334">
        <v>0</v>
      </c>
      <c r="D891" s="335"/>
      <c r="E891" s="334">
        <v>0</v>
      </c>
      <c r="F891" s="335">
        <v>1</v>
      </c>
      <c r="G891" s="395">
        <v>0</v>
      </c>
      <c r="H891" s="1075">
        <v>1</v>
      </c>
    </row>
    <row r="892" spans="1:8" ht="25.5">
      <c r="A892" s="370" t="s">
        <v>4877</v>
      </c>
      <c r="B892" s="371" t="s">
        <v>4878</v>
      </c>
      <c r="C892" s="334">
        <v>0</v>
      </c>
      <c r="D892" s="335"/>
      <c r="E892" s="334">
        <v>3</v>
      </c>
      <c r="F892" s="335">
        <v>20</v>
      </c>
      <c r="G892" s="395">
        <v>3</v>
      </c>
      <c r="H892" s="1075">
        <v>20</v>
      </c>
    </row>
    <row r="893" spans="1:8">
      <c r="A893" s="349" t="s">
        <v>4879</v>
      </c>
      <c r="B893" s="438" t="s">
        <v>4880</v>
      </c>
      <c r="C893" s="334">
        <v>0</v>
      </c>
      <c r="D893" s="335"/>
      <c r="E893" s="334">
        <v>5</v>
      </c>
      <c r="F893" s="335">
        <v>55</v>
      </c>
      <c r="G893" s="395">
        <v>5</v>
      </c>
      <c r="H893" s="1075">
        <v>55</v>
      </c>
    </row>
    <row r="894" spans="1:8" ht="13.5" customHeight="1">
      <c r="A894" s="330" t="s">
        <v>4881</v>
      </c>
      <c r="B894" s="331" t="s">
        <v>4882</v>
      </c>
      <c r="C894" s="334">
        <v>0</v>
      </c>
      <c r="D894" s="335"/>
      <c r="E894" s="334">
        <v>1</v>
      </c>
      <c r="F894" s="335">
        <v>5</v>
      </c>
      <c r="G894" s="395">
        <v>1</v>
      </c>
      <c r="H894" s="1075">
        <v>5</v>
      </c>
    </row>
    <row r="895" spans="1:8" ht="13.5" customHeight="1">
      <c r="A895" s="330" t="s">
        <v>4883</v>
      </c>
      <c r="B895" s="331" t="s">
        <v>4884</v>
      </c>
      <c r="C895" s="334">
        <v>0</v>
      </c>
      <c r="D895" s="335"/>
      <c r="E895" s="334">
        <v>0</v>
      </c>
      <c r="F895" s="335">
        <v>1</v>
      </c>
      <c r="G895" s="395">
        <v>0</v>
      </c>
      <c r="H895" s="1075">
        <v>1</v>
      </c>
    </row>
    <row r="896" spans="1:8">
      <c r="A896" s="368" t="s">
        <v>4885</v>
      </c>
      <c r="B896" s="437" t="s">
        <v>4886</v>
      </c>
      <c r="C896" s="334">
        <v>0</v>
      </c>
      <c r="D896" s="335"/>
      <c r="E896" s="334">
        <v>0</v>
      </c>
      <c r="F896" s="335">
        <v>1</v>
      </c>
      <c r="G896" s="395">
        <v>0</v>
      </c>
      <c r="H896" s="1075">
        <v>1</v>
      </c>
    </row>
    <row r="897" spans="1:8" ht="25.5">
      <c r="A897" s="368" t="s">
        <v>4887</v>
      </c>
      <c r="B897" s="437" t="s">
        <v>4888</v>
      </c>
      <c r="C897" s="334">
        <v>0</v>
      </c>
      <c r="D897" s="335"/>
      <c r="E897" s="334">
        <v>0</v>
      </c>
      <c r="F897" s="335">
        <v>1</v>
      </c>
      <c r="G897" s="395">
        <v>0</v>
      </c>
      <c r="H897" s="1075">
        <v>1</v>
      </c>
    </row>
    <row r="898" spans="1:8">
      <c r="A898" s="368" t="s">
        <v>4889</v>
      </c>
      <c r="B898" s="437" t="s">
        <v>4890</v>
      </c>
      <c r="C898" s="334">
        <v>0</v>
      </c>
      <c r="D898" s="335"/>
      <c r="E898" s="334">
        <v>0</v>
      </c>
      <c r="F898" s="335">
        <v>1</v>
      </c>
      <c r="G898" s="395">
        <v>0</v>
      </c>
      <c r="H898" s="1075">
        <v>1</v>
      </c>
    </row>
    <row r="899" spans="1:8">
      <c r="A899" s="368" t="s">
        <v>4891</v>
      </c>
      <c r="B899" s="439" t="s">
        <v>4892</v>
      </c>
      <c r="C899" s="334">
        <v>0</v>
      </c>
      <c r="D899" s="335"/>
      <c r="E899" s="334">
        <v>0</v>
      </c>
      <c r="F899" s="335">
        <v>10</v>
      </c>
      <c r="G899" s="395">
        <v>0</v>
      </c>
      <c r="H899" s="1075">
        <v>10</v>
      </c>
    </row>
    <row r="900" spans="1:8">
      <c r="A900" s="330" t="s">
        <v>4893</v>
      </c>
      <c r="B900" s="331" t="s">
        <v>4894</v>
      </c>
      <c r="C900" s="334">
        <v>0</v>
      </c>
      <c r="D900" s="335"/>
      <c r="E900" s="334">
        <v>35</v>
      </c>
      <c r="F900" s="335">
        <v>78</v>
      </c>
      <c r="G900" s="395">
        <v>35</v>
      </c>
      <c r="H900" s="1075">
        <v>78</v>
      </c>
    </row>
    <row r="901" spans="1:8">
      <c r="A901" s="368" t="s">
        <v>4895</v>
      </c>
      <c r="B901" s="364" t="s">
        <v>4896</v>
      </c>
      <c r="C901" s="334">
        <v>0</v>
      </c>
      <c r="D901" s="335"/>
      <c r="E901" s="334">
        <v>113</v>
      </c>
      <c r="F901" s="335">
        <v>180</v>
      </c>
      <c r="G901" s="395">
        <v>113</v>
      </c>
      <c r="H901" s="1075">
        <v>180</v>
      </c>
    </row>
    <row r="902" spans="1:8" ht="25.5">
      <c r="A902" s="370" t="s">
        <v>4897</v>
      </c>
      <c r="B902" s="371" t="s">
        <v>4898</v>
      </c>
      <c r="C902" s="334">
        <v>0</v>
      </c>
      <c r="D902" s="335"/>
      <c r="E902" s="334">
        <v>28</v>
      </c>
      <c r="F902" s="335">
        <v>40</v>
      </c>
      <c r="G902" s="395">
        <v>28</v>
      </c>
      <c r="H902" s="1075">
        <v>40</v>
      </c>
    </row>
    <row r="903" spans="1:8">
      <c r="A903" s="330" t="s">
        <v>4899</v>
      </c>
      <c r="B903" s="435" t="s">
        <v>4900</v>
      </c>
      <c r="C903" s="334">
        <v>0</v>
      </c>
      <c r="D903" s="335"/>
      <c r="E903" s="334">
        <v>28</v>
      </c>
      <c r="F903" s="335">
        <v>80</v>
      </c>
      <c r="G903" s="395">
        <v>28</v>
      </c>
      <c r="H903" s="1075">
        <v>80</v>
      </c>
    </row>
    <row r="904" spans="1:8">
      <c r="A904" s="370" t="s">
        <v>4901</v>
      </c>
      <c r="B904" s="371" t="s">
        <v>4902</v>
      </c>
      <c r="C904" s="334">
        <v>0</v>
      </c>
      <c r="D904" s="335"/>
      <c r="E904" s="334">
        <v>0</v>
      </c>
      <c r="F904" s="335">
        <v>6</v>
      </c>
      <c r="G904" s="395">
        <v>0</v>
      </c>
      <c r="H904" s="1075">
        <v>6</v>
      </c>
    </row>
    <row r="905" spans="1:8">
      <c r="A905" s="372" t="s">
        <v>4903</v>
      </c>
      <c r="B905" s="373" t="s">
        <v>4904</v>
      </c>
      <c r="C905" s="334">
        <v>0</v>
      </c>
      <c r="D905" s="335"/>
      <c r="E905" s="334">
        <v>1</v>
      </c>
      <c r="F905" s="335">
        <v>20</v>
      </c>
      <c r="G905" s="395">
        <v>1</v>
      </c>
      <c r="H905" s="1075">
        <v>20</v>
      </c>
    </row>
    <row r="906" spans="1:8">
      <c r="A906" s="330" t="s">
        <v>4905</v>
      </c>
      <c r="B906" s="331" t="s">
        <v>4906</v>
      </c>
      <c r="C906" s="334">
        <v>0</v>
      </c>
      <c r="D906" s="335"/>
      <c r="E906" s="334">
        <v>0</v>
      </c>
      <c r="F906" s="335">
        <v>1</v>
      </c>
      <c r="G906" s="395">
        <v>0</v>
      </c>
      <c r="H906" s="1075">
        <v>1</v>
      </c>
    </row>
    <row r="907" spans="1:8">
      <c r="A907" s="330" t="s">
        <v>4907</v>
      </c>
      <c r="B907" s="331" t="s">
        <v>4908</v>
      </c>
      <c r="C907" s="334">
        <v>0</v>
      </c>
      <c r="D907" s="335"/>
      <c r="E907" s="334">
        <v>2</v>
      </c>
      <c r="F907" s="335">
        <v>10</v>
      </c>
      <c r="G907" s="395">
        <v>2</v>
      </c>
      <c r="H907" s="1075">
        <v>10</v>
      </c>
    </row>
    <row r="908" spans="1:8">
      <c r="A908" s="370" t="s">
        <v>4909</v>
      </c>
      <c r="B908" s="371" t="s">
        <v>4910</v>
      </c>
      <c r="C908" s="334">
        <v>0</v>
      </c>
      <c r="D908" s="335"/>
      <c r="E908" s="334">
        <v>1</v>
      </c>
      <c r="F908" s="335">
        <v>2</v>
      </c>
      <c r="G908" s="395">
        <v>1</v>
      </c>
      <c r="H908" s="1075">
        <v>2</v>
      </c>
    </row>
    <row r="909" spans="1:8" ht="25.5">
      <c r="A909" s="370" t="s">
        <v>4911</v>
      </c>
      <c r="B909" s="371" t="s">
        <v>4912</v>
      </c>
      <c r="C909" s="334">
        <v>0</v>
      </c>
      <c r="D909" s="335"/>
      <c r="E909" s="334">
        <v>0</v>
      </c>
      <c r="F909" s="335">
        <v>1</v>
      </c>
      <c r="G909" s="395">
        <v>0</v>
      </c>
      <c r="H909" s="1075">
        <v>1</v>
      </c>
    </row>
    <row r="910" spans="1:8">
      <c r="A910" s="368" t="s">
        <v>4913</v>
      </c>
      <c r="B910" s="364" t="s">
        <v>4914</v>
      </c>
      <c r="C910" s="334">
        <v>0</v>
      </c>
      <c r="D910" s="335"/>
      <c r="E910" s="334">
        <v>0</v>
      </c>
      <c r="F910" s="335">
        <v>4</v>
      </c>
      <c r="G910" s="395">
        <v>0</v>
      </c>
      <c r="H910" s="1075">
        <v>4</v>
      </c>
    </row>
    <row r="911" spans="1:8">
      <c r="A911" s="370" t="s">
        <v>4915</v>
      </c>
      <c r="B911" s="371" t="s">
        <v>4916</v>
      </c>
      <c r="C911" s="334">
        <v>0</v>
      </c>
      <c r="D911" s="335"/>
      <c r="E911" s="334">
        <v>0</v>
      </c>
      <c r="F911" s="335">
        <v>1</v>
      </c>
      <c r="G911" s="395">
        <v>0</v>
      </c>
      <c r="H911" s="1075">
        <v>1</v>
      </c>
    </row>
    <row r="912" spans="1:8">
      <c r="A912" s="370" t="s">
        <v>4060</v>
      </c>
      <c r="B912" s="371" t="s">
        <v>4917</v>
      </c>
      <c r="C912" s="334">
        <v>0</v>
      </c>
      <c r="D912" s="335"/>
      <c r="E912" s="334">
        <v>1</v>
      </c>
      <c r="F912" s="335">
        <v>1</v>
      </c>
      <c r="G912" s="395">
        <v>1</v>
      </c>
      <c r="H912" s="1075">
        <v>1</v>
      </c>
    </row>
    <row r="913" spans="1:8">
      <c r="A913" s="368" t="s">
        <v>4062</v>
      </c>
      <c r="B913" s="439" t="s">
        <v>4063</v>
      </c>
      <c r="C913" s="334">
        <v>0</v>
      </c>
      <c r="D913" s="335"/>
      <c r="E913" s="334">
        <v>1</v>
      </c>
      <c r="F913" s="335">
        <v>1</v>
      </c>
      <c r="G913" s="395">
        <v>1</v>
      </c>
      <c r="H913" s="1075">
        <v>1</v>
      </c>
    </row>
    <row r="914" spans="1:8">
      <c r="A914" s="368" t="s">
        <v>4064</v>
      </c>
      <c r="B914" s="364" t="s">
        <v>4918</v>
      </c>
      <c r="C914" s="334">
        <v>0</v>
      </c>
      <c r="D914" s="335"/>
      <c r="E914" s="334">
        <v>20</v>
      </c>
      <c r="F914" s="335">
        <v>62</v>
      </c>
      <c r="G914" s="395">
        <v>20</v>
      </c>
      <c r="H914" s="1075">
        <v>62</v>
      </c>
    </row>
    <row r="915" spans="1:8">
      <c r="A915" s="372" t="s">
        <v>4066</v>
      </c>
      <c r="B915" s="373" t="s">
        <v>4919</v>
      </c>
      <c r="C915" s="334">
        <v>0</v>
      </c>
      <c r="D915" s="335"/>
      <c r="E915" s="334">
        <v>1</v>
      </c>
      <c r="F915" s="335">
        <v>8</v>
      </c>
      <c r="G915" s="395">
        <v>1</v>
      </c>
      <c r="H915" s="1075">
        <v>8</v>
      </c>
    </row>
    <row r="916" spans="1:8">
      <c r="A916" s="372" t="s">
        <v>4920</v>
      </c>
      <c r="B916" s="435" t="s">
        <v>4921</v>
      </c>
      <c r="C916" s="334">
        <v>0</v>
      </c>
      <c r="D916" s="335"/>
      <c r="E916" s="334">
        <v>0</v>
      </c>
      <c r="F916" s="335">
        <v>1</v>
      </c>
      <c r="G916" s="395">
        <v>0</v>
      </c>
      <c r="H916" s="1075">
        <v>1</v>
      </c>
    </row>
    <row r="917" spans="1:8">
      <c r="A917" s="368" t="s">
        <v>4068</v>
      </c>
      <c r="B917" s="364" t="s">
        <v>4069</v>
      </c>
      <c r="C917" s="334">
        <v>0</v>
      </c>
      <c r="D917" s="335"/>
      <c r="E917" s="334">
        <v>3</v>
      </c>
      <c r="F917" s="335">
        <v>14</v>
      </c>
      <c r="G917" s="395">
        <v>3</v>
      </c>
      <c r="H917" s="1075">
        <v>14</v>
      </c>
    </row>
    <row r="918" spans="1:8">
      <c r="A918" s="377" t="s">
        <v>4070</v>
      </c>
      <c r="B918" s="378" t="s">
        <v>4071</v>
      </c>
      <c r="C918" s="334">
        <v>0</v>
      </c>
      <c r="D918" s="335"/>
      <c r="E918" s="334">
        <v>2</v>
      </c>
      <c r="F918" s="335">
        <v>6</v>
      </c>
      <c r="G918" s="395">
        <v>2</v>
      </c>
      <c r="H918" s="1075">
        <v>6</v>
      </c>
    </row>
    <row r="919" spans="1:8">
      <c r="A919" s="372" t="s">
        <v>4072</v>
      </c>
      <c r="B919" s="373" t="s">
        <v>4922</v>
      </c>
      <c r="C919" s="334">
        <v>0</v>
      </c>
      <c r="D919" s="335"/>
      <c r="E919" s="334">
        <v>0</v>
      </c>
      <c r="F919" s="335">
        <v>2</v>
      </c>
      <c r="G919" s="395">
        <v>0</v>
      </c>
      <c r="H919" s="1075">
        <v>2</v>
      </c>
    </row>
    <row r="920" spans="1:8">
      <c r="A920" s="330" t="s">
        <v>4074</v>
      </c>
      <c r="B920" s="331" t="s">
        <v>4075</v>
      </c>
      <c r="C920" s="334">
        <v>0</v>
      </c>
      <c r="D920" s="335"/>
      <c r="E920" s="334">
        <v>0</v>
      </c>
      <c r="F920" s="335">
        <v>1</v>
      </c>
      <c r="G920" s="395">
        <v>0</v>
      </c>
      <c r="H920" s="1075">
        <v>1</v>
      </c>
    </row>
    <row r="921" spans="1:8">
      <c r="A921" s="372" t="s">
        <v>4923</v>
      </c>
      <c r="B921" s="373" t="s">
        <v>4924</v>
      </c>
      <c r="C921" s="334">
        <v>0</v>
      </c>
      <c r="D921" s="335"/>
      <c r="E921" s="334">
        <v>0</v>
      </c>
      <c r="F921" s="335">
        <v>1</v>
      </c>
      <c r="G921" s="395">
        <v>0</v>
      </c>
      <c r="H921" s="1075">
        <v>1</v>
      </c>
    </row>
    <row r="922" spans="1:8">
      <c r="A922" s="368" t="s">
        <v>4925</v>
      </c>
      <c r="B922" s="364" t="s">
        <v>4926</v>
      </c>
      <c r="C922" s="334">
        <v>0</v>
      </c>
      <c r="D922" s="335"/>
      <c r="E922" s="334">
        <v>2</v>
      </c>
      <c r="F922" s="335">
        <v>6</v>
      </c>
      <c r="G922" s="395">
        <v>2</v>
      </c>
      <c r="H922" s="1075">
        <v>6</v>
      </c>
    </row>
    <row r="923" spans="1:8">
      <c r="A923" s="330" t="s">
        <v>4927</v>
      </c>
      <c r="B923" s="331" t="s">
        <v>4928</v>
      </c>
      <c r="C923" s="334">
        <v>0</v>
      </c>
      <c r="D923" s="335"/>
      <c r="E923" s="334">
        <v>0</v>
      </c>
      <c r="F923" s="335">
        <v>1</v>
      </c>
      <c r="G923" s="395">
        <v>0</v>
      </c>
      <c r="H923" s="1075">
        <v>1</v>
      </c>
    </row>
    <row r="924" spans="1:8">
      <c r="A924" s="372" t="s">
        <v>4929</v>
      </c>
      <c r="B924" s="373" t="s">
        <v>4930</v>
      </c>
      <c r="C924" s="334">
        <v>0</v>
      </c>
      <c r="D924" s="335"/>
      <c r="E924" s="334">
        <v>0</v>
      </c>
      <c r="F924" s="335">
        <v>2</v>
      </c>
      <c r="G924" s="395">
        <v>0</v>
      </c>
      <c r="H924" s="1075">
        <v>2</v>
      </c>
    </row>
    <row r="925" spans="1:8" ht="25.5">
      <c r="A925" s="372" t="s">
        <v>4931</v>
      </c>
      <c r="B925" s="373" t="s">
        <v>4932</v>
      </c>
      <c r="C925" s="334">
        <v>0</v>
      </c>
      <c r="D925" s="335"/>
      <c r="E925" s="334">
        <v>0</v>
      </c>
      <c r="F925" s="335">
        <v>1</v>
      </c>
      <c r="G925" s="395">
        <v>0</v>
      </c>
      <c r="H925" s="1075">
        <v>1</v>
      </c>
    </row>
    <row r="926" spans="1:8" ht="25.5">
      <c r="A926" s="332" t="s">
        <v>4933</v>
      </c>
      <c r="B926" s="333" t="s">
        <v>4934</v>
      </c>
      <c r="C926" s="334">
        <v>0</v>
      </c>
      <c r="D926" s="335"/>
      <c r="E926" s="334">
        <v>1</v>
      </c>
      <c r="F926" s="335">
        <v>1</v>
      </c>
      <c r="G926" s="395">
        <v>1</v>
      </c>
      <c r="H926" s="1075">
        <v>1</v>
      </c>
    </row>
    <row r="927" spans="1:8" ht="25.5">
      <c r="A927" s="330" t="s">
        <v>4935</v>
      </c>
      <c r="B927" s="350" t="s">
        <v>4936</v>
      </c>
      <c r="C927" s="334">
        <v>0</v>
      </c>
      <c r="D927" s="335"/>
      <c r="E927" s="334">
        <v>0</v>
      </c>
      <c r="F927" s="335">
        <v>1</v>
      </c>
      <c r="G927" s="395">
        <v>0</v>
      </c>
      <c r="H927" s="1075">
        <v>1</v>
      </c>
    </row>
    <row r="928" spans="1:8" ht="38.25">
      <c r="A928" s="354" t="s">
        <v>4937</v>
      </c>
      <c r="B928" s="511" t="s">
        <v>4938</v>
      </c>
      <c r="C928" s="334">
        <v>0</v>
      </c>
      <c r="D928" s="335"/>
      <c r="E928" s="334">
        <v>0</v>
      </c>
      <c r="F928" s="335">
        <v>1</v>
      </c>
      <c r="G928" s="395">
        <v>0</v>
      </c>
      <c r="H928" s="1075">
        <v>1</v>
      </c>
    </row>
    <row r="929" spans="1:8" ht="22.5" customHeight="1">
      <c r="A929" s="330" t="s">
        <v>4939</v>
      </c>
      <c r="B929" s="343" t="s">
        <v>4940</v>
      </c>
      <c r="C929" s="334">
        <v>0</v>
      </c>
      <c r="D929" s="335"/>
      <c r="E929" s="334">
        <v>0</v>
      </c>
      <c r="F929" s="335">
        <v>1</v>
      </c>
      <c r="G929" s="395">
        <v>0</v>
      </c>
      <c r="H929" s="1075">
        <v>1</v>
      </c>
    </row>
    <row r="930" spans="1:8" ht="25.5">
      <c r="A930" s="347" t="s">
        <v>4941</v>
      </c>
      <c r="B930" s="348" t="s">
        <v>4942</v>
      </c>
      <c r="C930" s="334">
        <v>0</v>
      </c>
      <c r="D930" s="335"/>
      <c r="E930" s="334">
        <v>0</v>
      </c>
      <c r="F930" s="335">
        <v>1</v>
      </c>
      <c r="G930" s="395">
        <v>0</v>
      </c>
      <c r="H930" s="1075">
        <v>1</v>
      </c>
    </row>
    <row r="931" spans="1:8" ht="24.75" customHeight="1">
      <c r="A931" s="330" t="s">
        <v>4943</v>
      </c>
      <c r="B931" s="345" t="s">
        <v>4944</v>
      </c>
      <c r="C931" s="334">
        <v>0</v>
      </c>
      <c r="D931" s="335"/>
      <c r="E931" s="334">
        <v>0</v>
      </c>
      <c r="F931" s="335">
        <v>3</v>
      </c>
      <c r="G931" s="395">
        <v>0</v>
      </c>
      <c r="H931" s="1075">
        <v>3</v>
      </c>
    </row>
    <row r="932" spans="1:8">
      <c r="A932" s="330" t="s">
        <v>4945</v>
      </c>
      <c r="B932" s="331" t="s">
        <v>4946</v>
      </c>
      <c r="C932" s="334">
        <v>0</v>
      </c>
      <c r="D932" s="335"/>
      <c r="E932" s="334">
        <v>0</v>
      </c>
      <c r="F932" s="335">
        <v>1</v>
      </c>
      <c r="G932" s="395">
        <v>0</v>
      </c>
      <c r="H932" s="1075">
        <v>1</v>
      </c>
    </row>
    <row r="933" spans="1:8">
      <c r="A933" s="370" t="s">
        <v>4947</v>
      </c>
      <c r="B933" s="371" t="s">
        <v>4948</v>
      </c>
      <c r="C933" s="334">
        <v>0</v>
      </c>
      <c r="D933" s="335"/>
      <c r="E933" s="334">
        <v>2</v>
      </c>
      <c r="F933" s="335">
        <v>1</v>
      </c>
      <c r="G933" s="395">
        <v>2</v>
      </c>
      <c r="H933" s="1075">
        <v>1</v>
      </c>
    </row>
    <row r="934" spans="1:8">
      <c r="A934" s="407" t="s">
        <v>4108</v>
      </c>
      <c r="B934" s="408" t="s">
        <v>4949</v>
      </c>
      <c r="C934" s="334">
        <v>0</v>
      </c>
      <c r="D934" s="335"/>
      <c r="E934" s="334">
        <v>1</v>
      </c>
      <c r="F934" s="335">
        <v>1</v>
      </c>
      <c r="G934" s="395">
        <v>1</v>
      </c>
      <c r="H934" s="1075">
        <v>1</v>
      </c>
    </row>
    <row r="935" spans="1:8" ht="25.5">
      <c r="A935" s="370" t="s">
        <v>4950</v>
      </c>
      <c r="B935" s="371" t="s">
        <v>4951</v>
      </c>
      <c r="C935" s="334">
        <v>0</v>
      </c>
      <c r="D935" s="335"/>
      <c r="E935" s="334">
        <v>0</v>
      </c>
      <c r="F935" s="335">
        <v>4</v>
      </c>
      <c r="G935" s="395">
        <v>0</v>
      </c>
      <c r="H935" s="1075">
        <v>4</v>
      </c>
    </row>
    <row r="936" spans="1:8" ht="25.5">
      <c r="A936" s="330" t="s">
        <v>4952</v>
      </c>
      <c r="B936" s="331" t="s">
        <v>4953</v>
      </c>
      <c r="C936" s="334">
        <v>0</v>
      </c>
      <c r="D936" s="335"/>
      <c r="E936" s="334">
        <v>0</v>
      </c>
      <c r="F936" s="335">
        <v>2</v>
      </c>
      <c r="G936" s="395">
        <v>0</v>
      </c>
      <c r="H936" s="1075">
        <v>2</v>
      </c>
    </row>
    <row r="937" spans="1:8">
      <c r="A937" s="330" t="s">
        <v>4114</v>
      </c>
      <c r="B937" s="331" t="s">
        <v>4954</v>
      </c>
      <c r="C937" s="334">
        <v>0</v>
      </c>
      <c r="D937" s="335"/>
      <c r="E937" s="334">
        <v>1</v>
      </c>
      <c r="F937" s="335">
        <v>4</v>
      </c>
      <c r="G937" s="395">
        <v>1</v>
      </c>
      <c r="H937" s="1075">
        <v>4</v>
      </c>
    </row>
    <row r="938" spans="1:8">
      <c r="A938" s="363" t="s">
        <v>4955</v>
      </c>
      <c r="B938" s="364" t="s">
        <v>4956</v>
      </c>
      <c r="C938" s="334">
        <v>0</v>
      </c>
      <c r="D938" s="335"/>
      <c r="E938" s="334">
        <v>0</v>
      </c>
      <c r="F938" s="335">
        <v>4.8</v>
      </c>
      <c r="G938" s="395">
        <v>0</v>
      </c>
      <c r="H938" s="1075">
        <v>4.8</v>
      </c>
    </row>
    <row r="939" spans="1:8">
      <c r="A939" s="330" t="s">
        <v>4957</v>
      </c>
      <c r="B939" s="331" t="s">
        <v>4958</v>
      </c>
      <c r="C939" s="334">
        <v>0</v>
      </c>
      <c r="D939" s="335"/>
      <c r="E939" s="334">
        <v>1</v>
      </c>
      <c r="F939" s="335">
        <v>10</v>
      </c>
      <c r="G939" s="395">
        <v>1</v>
      </c>
      <c r="H939" s="1075">
        <v>10</v>
      </c>
    </row>
    <row r="940" spans="1:8">
      <c r="A940" s="347" t="s">
        <v>4959</v>
      </c>
      <c r="B940" s="375" t="s">
        <v>4960</v>
      </c>
      <c r="C940" s="334">
        <v>0</v>
      </c>
      <c r="D940" s="335"/>
      <c r="E940" s="334">
        <v>0</v>
      </c>
      <c r="F940" s="335">
        <v>4</v>
      </c>
      <c r="G940" s="395">
        <v>0</v>
      </c>
      <c r="H940" s="1075">
        <v>4</v>
      </c>
    </row>
    <row r="941" spans="1:8">
      <c r="A941" s="440" t="s">
        <v>4961</v>
      </c>
      <c r="B941" s="441" t="s">
        <v>4962</v>
      </c>
      <c r="C941" s="334">
        <v>0</v>
      </c>
      <c r="D941" s="335"/>
      <c r="E941" s="334">
        <v>0</v>
      </c>
      <c r="F941" s="335">
        <v>6</v>
      </c>
      <c r="G941" s="395">
        <v>0</v>
      </c>
      <c r="H941" s="1075">
        <v>6</v>
      </c>
    </row>
    <row r="942" spans="1:8">
      <c r="A942" s="330" t="s">
        <v>4963</v>
      </c>
      <c r="B942" s="331" t="s">
        <v>4964</v>
      </c>
      <c r="C942" s="334">
        <v>0</v>
      </c>
      <c r="D942" s="335"/>
      <c r="E942" s="334">
        <v>1</v>
      </c>
      <c r="F942" s="335">
        <v>4</v>
      </c>
      <c r="G942" s="395">
        <v>1</v>
      </c>
      <c r="H942" s="1075">
        <v>4</v>
      </c>
    </row>
    <row r="943" spans="1:8" ht="25.5">
      <c r="A943" s="330" t="s">
        <v>4965</v>
      </c>
      <c r="B943" s="331" t="s">
        <v>4966</v>
      </c>
      <c r="C943" s="334">
        <v>0</v>
      </c>
      <c r="D943" s="335"/>
      <c r="E943" s="334">
        <v>0</v>
      </c>
      <c r="F943" s="335">
        <v>6</v>
      </c>
      <c r="G943" s="395">
        <v>0</v>
      </c>
      <c r="H943" s="1075">
        <v>6</v>
      </c>
    </row>
    <row r="944" spans="1:8">
      <c r="A944" s="347" t="s">
        <v>4683</v>
      </c>
      <c r="B944" s="348" t="s">
        <v>4684</v>
      </c>
      <c r="C944" s="334">
        <v>0</v>
      </c>
      <c r="D944" s="335"/>
      <c r="E944" s="334">
        <v>0</v>
      </c>
      <c r="F944" s="335">
        <v>1</v>
      </c>
      <c r="G944" s="395">
        <v>0</v>
      </c>
      <c r="H944" s="1075">
        <v>1</v>
      </c>
    </row>
    <row r="945" spans="1:8" ht="25.5">
      <c r="A945" s="363" t="s">
        <v>4967</v>
      </c>
      <c r="B945" s="364" t="s">
        <v>4968</v>
      </c>
      <c r="C945" s="334">
        <v>0</v>
      </c>
      <c r="D945" s="335"/>
      <c r="E945" s="334">
        <v>0</v>
      </c>
      <c r="F945" s="335">
        <v>1</v>
      </c>
      <c r="G945" s="395">
        <v>0</v>
      </c>
      <c r="H945" s="1075">
        <v>1</v>
      </c>
    </row>
    <row r="946" spans="1:8">
      <c r="A946" s="330" t="s">
        <v>4969</v>
      </c>
      <c r="B946" s="331" t="s">
        <v>4970</v>
      </c>
      <c r="C946" s="334">
        <v>0</v>
      </c>
      <c r="D946" s="335"/>
      <c r="E946" s="334">
        <v>0</v>
      </c>
      <c r="F946" s="335">
        <v>1</v>
      </c>
      <c r="G946" s="395">
        <v>0</v>
      </c>
      <c r="H946" s="1075">
        <v>1</v>
      </c>
    </row>
    <row r="947" spans="1:8">
      <c r="A947" s="363" t="s">
        <v>4971</v>
      </c>
      <c r="B947" s="364" t="s">
        <v>4972</v>
      </c>
      <c r="C947" s="334">
        <v>0</v>
      </c>
      <c r="D947" s="335"/>
      <c r="E947" s="334">
        <v>0</v>
      </c>
      <c r="F947" s="335">
        <v>1</v>
      </c>
      <c r="G947" s="395">
        <v>0</v>
      </c>
      <c r="H947" s="1075">
        <v>1</v>
      </c>
    </row>
    <row r="948" spans="1:8" ht="15.75" customHeight="1">
      <c r="A948" s="368" t="s">
        <v>4973</v>
      </c>
      <c r="B948" s="364" t="s">
        <v>4974</v>
      </c>
      <c r="C948" s="334">
        <v>0</v>
      </c>
      <c r="D948" s="335"/>
      <c r="E948" s="334">
        <v>0</v>
      </c>
      <c r="F948" s="335">
        <v>1</v>
      </c>
      <c r="G948" s="395">
        <v>0</v>
      </c>
      <c r="H948" s="1075">
        <v>1</v>
      </c>
    </row>
    <row r="949" spans="1:8" ht="15.75" customHeight="1">
      <c r="A949" s="368" t="s">
        <v>4975</v>
      </c>
      <c r="B949" s="364" t="s">
        <v>4976</v>
      </c>
      <c r="C949" s="334">
        <v>0</v>
      </c>
      <c r="D949" s="335"/>
      <c r="E949" s="334">
        <v>0</v>
      </c>
      <c r="F949" s="335">
        <v>1</v>
      </c>
      <c r="G949" s="395">
        <v>0</v>
      </c>
      <c r="H949" s="1075">
        <v>1</v>
      </c>
    </row>
    <row r="950" spans="1:8">
      <c r="A950" s="368" t="s">
        <v>4977</v>
      </c>
      <c r="B950" s="364" t="s">
        <v>4978</v>
      </c>
      <c r="C950" s="334">
        <v>0</v>
      </c>
      <c r="D950" s="335"/>
      <c r="E950" s="334">
        <v>0</v>
      </c>
      <c r="F950" s="335">
        <v>1</v>
      </c>
      <c r="G950" s="395">
        <v>0</v>
      </c>
      <c r="H950" s="1075">
        <v>1</v>
      </c>
    </row>
    <row r="951" spans="1:8">
      <c r="A951" s="354" t="s">
        <v>4979</v>
      </c>
      <c r="B951" s="511" t="s">
        <v>4980</v>
      </c>
      <c r="C951" s="334">
        <v>0</v>
      </c>
      <c r="D951" s="335"/>
      <c r="E951" s="334">
        <v>0</v>
      </c>
      <c r="F951" s="335">
        <v>1</v>
      </c>
      <c r="G951" s="395">
        <v>0</v>
      </c>
      <c r="H951" s="1075">
        <v>1</v>
      </c>
    </row>
    <row r="952" spans="1:8">
      <c r="A952" s="359" t="s">
        <v>4981</v>
      </c>
      <c r="B952" s="360" t="s">
        <v>4982</v>
      </c>
      <c r="C952" s="334">
        <v>0</v>
      </c>
      <c r="D952" s="335"/>
      <c r="E952" s="334">
        <v>0</v>
      </c>
      <c r="F952" s="335">
        <v>1</v>
      </c>
      <c r="G952" s="395">
        <v>0</v>
      </c>
      <c r="H952" s="1075">
        <v>1</v>
      </c>
    </row>
    <row r="953" spans="1:8">
      <c r="A953" s="359" t="s">
        <v>4983</v>
      </c>
      <c r="B953" s="360" t="s">
        <v>4984</v>
      </c>
      <c r="C953" s="334">
        <v>0</v>
      </c>
      <c r="D953" s="335"/>
      <c r="E953" s="334">
        <v>0</v>
      </c>
      <c r="F953" s="335">
        <v>1</v>
      </c>
      <c r="G953" s="395">
        <v>0</v>
      </c>
      <c r="H953" s="1075">
        <v>1</v>
      </c>
    </row>
    <row r="954" spans="1:8" ht="25.5">
      <c r="A954" s="359" t="s">
        <v>4985</v>
      </c>
      <c r="B954" s="360" t="s">
        <v>4986</v>
      </c>
      <c r="C954" s="334">
        <v>0</v>
      </c>
      <c r="D954" s="335"/>
      <c r="E954" s="334">
        <v>0</v>
      </c>
      <c r="F954" s="335">
        <v>2</v>
      </c>
      <c r="G954" s="395">
        <v>0</v>
      </c>
      <c r="H954" s="1075">
        <v>2</v>
      </c>
    </row>
    <row r="955" spans="1:8">
      <c r="A955" s="359" t="s">
        <v>4987</v>
      </c>
      <c r="B955" s="360" t="s">
        <v>4988</v>
      </c>
      <c r="C955" s="334">
        <v>0</v>
      </c>
      <c r="D955" s="335"/>
      <c r="E955" s="334">
        <v>0</v>
      </c>
      <c r="F955" s="335">
        <v>6</v>
      </c>
      <c r="G955" s="395">
        <v>0</v>
      </c>
      <c r="H955" s="1075">
        <v>6</v>
      </c>
    </row>
    <row r="956" spans="1:8">
      <c r="A956" s="359" t="s">
        <v>4989</v>
      </c>
      <c r="B956" s="360" t="s">
        <v>4990</v>
      </c>
      <c r="C956" s="334">
        <v>0</v>
      </c>
      <c r="D956" s="335"/>
      <c r="E956" s="334">
        <v>0</v>
      </c>
      <c r="F956" s="335">
        <v>1</v>
      </c>
      <c r="G956" s="395">
        <v>0</v>
      </c>
      <c r="H956" s="1075">
        <v>1</v>
      </c>
    </row>
    <row r="957" spans="1:8">
      <c r="A957" s="359" t="s">
        <v>4991</v>
      </c>
      <c r="B957" s="435" t="s">
        <v>4992</v>
      </c>
      <c r="C957" s="334">
        <v>0</v>
      </c>
      <c r="D957" s="335"/>
      <c r="E957" s="334">
        <v>0</v>
      </c>
      <c r="F957" s="335">
        <v>1</v>
      </c>
      <c r="G957" s="395">
        <v>0</v>
      </c>
      <c r="H957" s="1075">
        <v>1</v>
      </c>
    </row>
    <row r="958" spans="1:8">
      <c r="A958" s="359" t="s">
        <v>4993</v>
      </c>
      <c r="B958" s="360" t="s">
        <v>4994</v>
      </c>
      <c r="C958" s="334">
        <v>0</v>
      </c>
      <c r="D958" s="335"/>
      <c r="E958" s="334">
        <v>0</v>
      </c>
      <c r="F958" s="335">
        <v>1</v>
      </c>
      <c r="G958" s="395">
        <v>0</v>
      </c>
      <c r="H958" s="1075">
        <v>1</v>
      </c>
    </row>
    <row r="959" spans="1:8">
      <c r="A959" s="347" t="s">
        <v>4995</v>
      </c>
      <c r="B959" s="375" t="s">
        <v>4996</v>
      </c>
      <c r="C959" s="334">
        <v>0</v>
      </c>
      <c r="D959" s="335"/>
      <c r="E959" s="334">
        <v>0</v>
      </c>
      <c r="F959" s="335">
        <v>1</v>
      </c>
      <c r="G959" s="395">
        <v>0</v>
      </c>
      <c r="H959" s="1075">
        <v>1</v>
      </c>
    </row>
    <row r="960" spans="1:8">
      <c r="A960" s="359" t="s">
        <v>4997</v>
      </c>
      <c r="B960" s="360" t="s">
        <v>4998</v>
      </c>
      <c r="C960" s="334">
        <v>0</v>
      </c>
      <c r="D960" s="335"/>
      <c r="E960" s="334">
        <v>0</v>
      </c>
      <c r="F960" s="335">
        <v>1</v>
      </c>
      <c r="G960" s="395">
        <v>0</v>
      </c>
      <c r="H960" s="1075">
        <v>1</v>
      </c>
    </row>
    <row r="961" spans="1:8" ht="25.5">
      <c r="A961" s="359" t="s">
        <v>4999</v>
      </c>
      <c r="B961" s="360" t="s">
        <v>5000</v>
      </c>
      <c r="C961" s="334">
        <v>0</v>
      </c>
      <c r="D961" s="335"/>
      <c r="E961" s="334">
        <v>0</v>
      </c>
      <c r="F961" s="335">
        <v>1</v>
      </c>
      <c r="G961" s="395">
        <v>0</v>
      </c>
      <c r="H961" s="1075">
        <v>1</v>
      </c>
    </row>
    <row r="962" spans="1:8" ht="14.25" customHeight="1">
      <c r="A962" s="359" t="s">
        <v>5001</v>
      </c>
      <c r="B962" s="360" t="s">
        <v>5002</v>
      </c>
      <c r="C962" s="334">
        <v>0</v>
      </c>
      <c r="D962" s="335"/>
      <c r="E962" s="334">
        <v>0</v>
      </c>
      <c r="F962" s="335">
        <v>1</v>
      </c>
      <c r="G962" s="395">
        <v>0</v>
      </c>
      <c r="H962" s="1075">
        <v>1</v>
      </c>
    </row>
    <row r="963" spans="1:8" ht="14.25" customHeight="1">
      <c r="A963" s="359" t="s">
        <v>5003</v>
      </c>
      <c r="B963" s="360" t="s">
        <v>5004</v>
      </c>
      <c r="C963" s="334">
        <v>0</v>
      </c>
      <c r="D963" s="335"/>
      <c r="E963" s="334">
        <v>0</v>
      </c>
      <c r="F963" s="335">
        <v>1</v>
      </c>
      <c r="G963" s="395">
        <v>0</v>
      </c>
      <c r="H963" s="1075">
        <v>1</v>
      </c>
    </row>
    <row r="964" spans="1:8">
      <c r="A964" s="359" t="s">
        <v>5005</v>
      </c>
      <c r="B964" s="360" t="s">
        <v>5006</v>
      </c>
      <c r="C964" s="334">
        <v>0</v>
      </c>
      <c r="D964" s="335"/>
      <c r="E964" s="334">
        <v>0</v>
      </c>
      <c r="F964" s="335">
        <v>1</v>
      </c>
      <c r="G964" s="395">
        <v>0</v>
      </c>
      <c r="H964" s="1075">
        <v>1</v>
      </c>
    </row>
    <row r="965" spans="1:8">
      <c r="A965" s="359" t="s">
        <v>5007</v>
      </c>
      <c r="B965" s="360" t="s">
        <v>5008</v>
      </c>
      <c r="C965" s="334">
        <v>0</v>
      </c>
      <c r="D965" s="335"/>
      <c r="E965" s="334">
        <v>0</v>
      </c>
      <c r="F965" s="335">
        <v>1</v>
      </c>
      <c r="G965" s="395">
        <v>0</v>
      </c>
      <c r="H965" s="1075">
        <v>1</v>
      </c>
    </row>
    <row r="966" spans="1:8">
      <c r="A966" s="359" t="s">
        <v>5009</v>
      </c>
      <c r="B966" s="360" t="s">
        <v>5010</v>
      </c>
      <c r="C966" s="334">
        <v>0</v>
      </c>
      <c r="D966" s="335"/>
      <c r="E966" s="334">
        <v>0</v>
      </c>
      <c r="F966" s="335">
        <v>1</v>
      </c>
      <c r="G966" s="395">
        <v>0</v>
      </c>
      <c r="H966" s="1075">
        <v>1</v>
      </c>
    </row>
    <row r="967" spans="1:8">
      <c r="A967" s="359" t="s">
        <v>5011</v>
      </c>
      <c r="B967" s="360" t="s">
        <v>5012</v>
      </c>
      <c r="C967" s="334">
        <v>0</v>
      </c>
      <c r="D967" s="335"/>
      <c r="E967" s="334">
        <v>0</v>
      </c>
      <c r="F967" s="335">
        <v>2.4</v>
      </c>
      <c r="G967" s="395">
        <v>0</v>
      </c>
      <c r="H967" s="1075">
        <v>2.4</v>
      </c>
    </row>
    <row r="968" spans="1:8">
      <c r="A968" s="359" t="s">
        <v>5013</v>
      </c>
      <c r="B968" s="360" t="s">
        <v>5014</v>
      </c>
      <c r="C968" s="334">
        <v>0</v>
      </c>
      <c r="D968" s="335"/>
      <c r="E968" s="334">
        <v>0</v>
      </c>
      <c r="F968" s="335">
        <v>1.2</v>
      </c>
      <c r="G968" s="395">
        <v>0</v>
      </c>
      <c r="H968" s="1075">
        <v>1.2</v>
      </c>
    </row>
    <row r="969" spans="1:8">
      <c r="A969" s="330" t="s">
        <v>5015</v>
      </c>
      <c r="B969" s="350" t="s">
        <v>5016</v>
      </c>
      <c r="C969" s="334">
        <v>0</v>
      </c>
      <c r="D969" s="335"/>
      <c r="E969" s="334">
        <v>0</v>
      </c>
      <c r="F969" s="335">
        <v>2.4</v>
      </c>
      <c r="G969" s="395">
        <v>0</v>
      </c>
      <c r="H969" s="1075">
        <v>2.4</v>
      </c>
    </row>
    <row r="970" spans="1:8" ht="13.5" customHeight="1">
      <c r="A970" s="347" t="s">
        <v>5017</v>
      </c>
      <c r="B970" s="375" t="s">
        <v>5018</v>
      </c>
      <c r="C970" s="334">
        <v>0</v>
      </c>
      <c r="D970" s="335"/>
      <c r="E970" s="334">
        <v>0</v>
      </c>
      <c r="F970" s="335">
        <v>1</v>
      </c>
      <c r="G970" s="395">
        <v>0</v>
      </c>
      <c r="H970" s="1075">
        <v>1</v>
      </c>
    </row>
    <row r="971" spans="1:8">
      <c r="A971" s="359" t="s">
        <v>5019</v>
      </c>
      <c r="B971" s="360" t="s">
        <v>5020</v>
      </c>
      <c r="C971" s="334">
        <v>0</v>
      </c>
      <c r="D971" s="335"/>
      <c r="E971" s="334">
        <v>5</v>
      </c>
      <c r="F971" s="335">
        <v>24</v>
      </c>
      <c r="G971" s="395">
        <v>5</v>
      </c>
      <c r="H971" s="1075">
        <v>24</v>
      </c>
    </row>
    <row r="972" spans="1:8" ht="25.5">
      <c r="A972" s="359" t="s">
        <v>5021</v>
      </c>
      <c r="B972" s="360" t="s">
        <v>5022</v>
      </c>
      <c r="C972" s="334">
        <v>0</v>
      </c>
      <c r="D972" s="335"/>
      <c r="E972" s="334">
        <v>0</v>
      </c>
      <c r="F972" s="335">
        <v>1</v>
      </c>
      <c r="G972" s="395">
        <v>0</v>
      </c>
      <c r="H972" s="1075">
        <v>1</v>
      </c>
    </row>
    <row r="973" spans="1:8" ht="13.5" customHeight="1">
      <c r="A973" s="407" t="s">
        <v>5023</v>
      </c>
      <c r="B973" s="408" t="s">
        <v>5024</v>
      </c>
      <c r="C973" s="334">
        <v>0</v>
      </c>
      <c r="D973" s="335"/>
      <c r="E973" s="334">
        <v>0</v>
      </c>
      <c r="F973" s="335">
        <v>1</v>
      </c>
      <c r="G973" s="395">
        <v>0</v>
      </c>
      <c r="H973" s="1075">
        <v>1</v>
      </c>
    </row>
    <row r="974" spans="1:8">
      <c r="A974" s="349" t="s">
        <v>5025</v>
      </c>
      <c r="B974" s="438" t="s">
        <v>5026</v>
      </c>
      <c r="C974" s="334">
        <v>0</v>
      </c>
      <c r="D974" s="335"/>
      <c r="E974" s="334">
        <v>0</v>
      </c>
      <c r="F974" s="335">
        <v>1</v>
      </c>
      <c r="G974" s="395">
        <v>0</v>
      </c>
      <c r="H974" s="1075">
        <v>1</v>
      </c>
    </row>
    <row r="975" spans="1:8">
      <c r="A975" s="359" t="s">
        <v>5027</v>
      </c>
      <c r="B975" s="360" t="s">
        <v>5028</v>
      </c>
      <c r="C975" s="334">
        <v>0</v>
      </c>
      <c r="D975" s="335"/>
      <c r="E975" s="334">
        <v>7</v>
      </c>
      <c r="F975" s="335">
        <v>24</v>
      </c>
      <c r="G975" s="395">
        <v>7</v>
      </c>
      <c r="H975" s="1075">
        <v>24</v>
      </c>
    </row>
    <row r="976" spans="1:8">
      <c r="A976" s="332" t="s">
        <v>5029</v>
      </c>
      <c r="B976" s="436" t="s">
        <v>5030</v>
      </c>
      <c r="C976" s="334">
        <v>0</v>
      </c>
      <c r="D976" s="335"/>
      <c r="E976" s="334">
        <v>1</v>
      </c>
      <c r="F976" s="335">
        <v>1</v>
      </c>
      <c r="G976" s="395">
        <v>1</v>
      </c>
      <c r="H976" s="1075">
        <v>1</v>
      </c>
    </row>
    <row r="977" spans="1:8">
      <c r="A977" s="359" t="s">
        <v>5031</v>
      </c>
      <c r="B977" s="360" t="s">
        <v>5032</v>
      </c>
      <c r="C977" s="334">
        <v>0</v>
      </c>
      <c r="D977" s="335"/>
      <c r="E977" s="334">
        <v>0</v>
      </c>
      <c r="F977" s="335">
        <v>1</v>
      </c>
      <c r="G977" s="395">
        <v>0</v>
      </c>
      <c r="H977" s="1075">
        <v>1</v>
      </c>
    </row>
    <row r="978" spans="1:8">
      <c r="A978" s="442" t="s">
        <v>5033</v>
      </c>
      <c r="B978" s="436" t="s">
        <v>5034</v>
      </c>
      <c r="C978" s="334">
        <v>0</v>
      </c>
      <c r="D978" s="335"/>
      <c r="E978" s="334">
        <v>0</v>
      </c>
      <c r="F978" s="335">
        <v>1.2</v>
      </c>
      <c r="G978" s="395">
        <v>0</v>
      </c>
      <c r="H978" s="1075">
        <v>1.2</v>
      </c>
    </row>
    <row r="979" spans="1:8">
      <c r="A979" s="443" t="s">
        <v>5035</v>
      </c>
      <c r="B979" s="438" t="s">
        <v>5036</v>
      </c>
      <c r="C979" s="334">
        <v>0</v>
      </c>
      <c r="D979" s="335"/>
      <c r="E979" s="334">
        <v>0</v>
      </c>
      <c r="F979" s="335">
        <v>1</v>
      </c>
      <c r="G979" s="395">
        <v>0</v>
      </c>
      <c r="H979" s="1075">
        <v>1</v>
      </c>
    </row>
    <row r="980" spans="1:8" ht="25.5">
      <c r="A980" s="330" t="s">
        <v>5037</v>
      </c>
      <c r="B980" s="350" t="s">
        <v>5038</v>
      </c>
      <c r="C980" s="334">
        <v>0</v>
      </c>
      <c r="D980" s="335"/>
      <c r="E980" s="334">
        <v>1</v>
      </c>
      <c r="F980" s="335">
        <v>1</v>
      </c>
      <c r="G980" s="395">
        <v>1</v>
      </c>
      <c r="H980" s="1075">
        <v>1</v>
      </c>
    </row>
    <row r="981" spans="1:8">
      <c r="A981" s="332" t="s">
        <v>5039</v>
      </c>
      <c r="B981" s="436" t="s">
        <v>5040</v>
      </c>
      <c r="C981" s="334">
        <v>0</v>
      </c>
      <c r="D981" s="335"/>
      <c r="E981" s="334">
        <v>0</v>
      </c>
      <c r="F981" s="335">
        <v>1.2</v>
      </c>
      <c r="G981" s="395">
        <v>0</v>
      </c>
      <c r="H981" s="1075">
        <v>1.2</v>
      </c>
    </row>
    <row r="982" spans="1:8">
      <c r="A982" s="359" t="s">
        <v>5041</v>
      </c>
      <c r="B982" s="360" t="s">
        <v>5042</v>
      </c>
      <c r="C982" s="334">
        <v>0</v>
      </c>
      <c r="D982" s="335"/>
      <c r="E982" s="334">
        <v>0</v>
      </c>
      <c r="F982" s="335">
        <v>1.2</v>
      </c>
      <c r="G982" s="395">
        <v>0</v>
      </c>
      <c r="H982" s="1075">
        <v>1.2</v>
      </c>
    </row>
    <row r="983" spans="1:8" ht="25.5">
      <c r="A983" s="330" t="s">
        <v>4136</v>
      </c>
      <c r="B983" s="350" t="s">
        <v>4137</v>
      </c>
      <c r="C983" s="334">
        <v>0</v>
      </c>
      <c r="D983" s="335"/>
      <c r="E983" s="334">
        <v>0</v>
      </c>
      <c r="F983" s="335">
        <v>1</v>
      </c>
      <c r="G983" s="395">
        <v>0</v>
      </c>
      <c r="H983" s="1075">
        <v>1</v>
      </c>
    </row>
    <row r="984" spans="1:8">
      <c r="A984" s="330" t="s">
        <v>5043</v>
      </c>
      <c r="B984" s="331" t="s">
        <v>5044</v>
      </c>
      <c r="C984" s="334">
        <v>0</v>
      </c>
      <c r="D984" s="335"/>
      <c r="E984" s="334">
        <v>0</v>
      </c>
      <c r="F984" s="335">
        <v>1</v>
      </c>
      <c r="G984" s="395">
        <v>0</v>
      </c>
      <c r="H984" s="1075">
        <v>1</v>
      </c>
    </row>
    <row r="985" spans="1:8">
      <c r="A985" s="330" t="s">
        <v>5045</v>
      </c>
      <c r="B985" s="331" t="s">
        <v>5046</v>
      </c>
      <c r="C985" s="334">
        <v>0</v>
      </c>
      <c r="D985" s="335"/>
      <c r="E985" s="334">
        <v>0</v>
      </c>
      <c r="F985" s="335">
        <v>1.2</v>
      </c>
      <c r="G985" s="395">
        <v>0</v>
      </c>
      <c r="H985" s="1075">
        <v>1.2</v>
      </c>
    </row>
    <row r="986" spans="1:8">
      <c r="A986" s="330" t="s">
        <v>5047</v>
      </c>
      <c r="B986" s="331" t="s">
        <v>5048</v>
      </c>
      <c r="C986" s="334">
        <v>0</v>
      </c>
      <c r="D986" s="335"/>
      <c r="E986" s="540">
        <v>0</v>
      </c>
      <c r="F986" s="541">
        <v>7.1999999999999993</v>
      </c>
      <c r="G986" s="395">
        <v>0</v>
      </c>
      <c r="H986" s="1075">
        <v>7.1999999999999993</v>
      </c>
    </row>
    <row r="987" spans="1:8">
      <c r="A987" s="330" t="s">
        <v>5049</v>
      </c>
      <c r="B987" s="331" t="s">
        <v>5050</v>
      </c>
      <c r="C987" s="334">
        <v>0</v>
      </c>
      <c r="D987" s="335"/>
      <c r="E987" s="540">
        <v>0</v>
      </c>
      <c r="F987" s="335">
        <v>1</v>
      </c>
      <c r="G987" s="395">
        <v>0</v>
      </c>
      <c r="H987" s="1075">
        <v>1</v>
      </c>
    </row>
    <row r="988" spans="1:8">
      <c r="A988" s="341" t="s">
        <v>5051</v>
      </c>
      <c r="B988" s="342" t="s">
        <v>5052</v>
      </c>
      <c r="C988" s="334">
        <v>0</v>
      </c>
      <c r="D988" s="335"/>
      <c r="E988" s="540">
        <v>0</v>
      </c>
      <c r="F988" s="335">
        <v>1</v>
      </c>
      <c r="G988" s="395">
        <v>0</v>
      </c>
      <c r="H988" s="1075">
        <v>1</v>
      </c>
    </row>
    <row r="989" spans="1:8">
      <c r="A989" s="330" t="s">
        <v>5053</v>
      </c>
      <c r="B989" s="331" t="s">
        <v>5054</v>
      </c>
      <c r="C989" s="334">
        <v>0</v>
      </c>
      <c r="D989" s="335"/>
      <c r="E989" s="540">
        <v>2</v>
      </c>
      <c r="F989" s="541">
        <v>8.4</v>
      </c>
      <c r="G989" s="395">
        <v>2</v>
      </c>
      <c r="H989" s="1075">
        <v>8.4</v>
      </c>
    </row>
    <row r="990" spans="1:8">
      <c r="A990" s="330" t="s">
        <v>5055</v>
      </c>
      <c r="B990" s="331" t="s">
        <v>5056</v>
      </c>
      <c r="C990" s="334">
        <v>0</v>
      </c>
      <c r="D990" s="335"/>
      <c r="E990" s="540">
        <v>0</v>
      </c>
      <c r="F990" s="335">
        <v>1</v>
      </c>
      <c r="G990" s="395">
        <v>0</v>
      </c>
      <c r="H990" s="1075">
        <v>1</v>
      </c>
    </row>
    <row r="991" spans="1:8">
      <c r="A991" s="349" t="s">
        <v>5057</v>
      </c>
      <c r="B991" s="333" t="s">
        <v>5058</v>
      </c>
      <c r="C991" s="334">
        <v>0</v>
      </c>
      <c r="D991" s="335"/>
      <c r="E991" s="540">
        <v>0</v>
      </c>
      <c r="F991" s="335">
        <v>1</v>
      </c>
      <c r="G991" s="395">
        <v>0</v>
      </c>
      <c r="H991" s="1075">
        <v>1</v>
      </c>
    </row>
    <row r="992" spans="1:8" ht="25.5">
      <c r="A992" s="332" t="s">
        <v>5059</v>
      </c>
      <c r="B992" s="333" t="s">
        <v>5060</v>
      </c>
      <c r="C992" s="334">
        <v>0</v>
      </c>
      <c r="D992" s="335"/>
      <c r="E992" s="540">
        <v>0</v>
      </c>
      <c r="F992" s="335">
        <v>1</v>
      </c>
      <c r="G992" s="395">
        <v>0</v>
      </c>
      <c r="H992" s="1075">
        <v>1</v>
      </c>
    </row>
    <row r="993" spans="1:8" ht="25.5">
      <c r="A993" s="330" t="s">
        <v>5061</v>
      </c>
      <c r="B993" s="331" t="s">
        <v>5062</v>
      </c>
      <c r="C993" s="334">
        <v>0</v>
      </c>
      <c r="D993" s="335"/>
      <c r="E993" s="540">
        <v>0</v>
      </c>
      <c r="F993" s="335">
        <v>1</v>
      </c>
      <c r="G993" s="395">
        <v>0</v>
      </c>
      <c r="H993" s="1075">
        <v>1</v>
      </c>
    </row>
    <row r="994" spans="1:8" ht="25.5">
      <c r="A994" s="330" t="s">
        <v>5063</v>
      </c>
      <c r="B994" s="331" t="s">
        <v>5064</v>
      </c>
      <c r="C994" s="334">
        <v>0</v>
      </c>
      <c r="D994" s="335"/>
      <c r="E994" s="540">
        <v>0</v>
      </c>
      <c r="F994" s="335">
        <v>1</v>
      </c>
      <c r="G994" s="395">
        <v>0</v>
      </c>
      <c r="H994" s="1075">
        <v>1</v>
      </c>
    </row>
    <row r="995" spans="1:8">
      <c r="A995" s="330" t="s">
        <v>5065</v>
      </c>
      <c r="B995" s="331" t="s">
        <v>5066</v>
      </c>
      <c r="C995" s="334">
        <v>0</v>
      </c>
      <c r="D995" s="335"/>
      <c r="E995" s="540">
        <v>0</v>
      </c>
      <c r="F995" s="335">
        <v>1</v>
      </c>
      <c r="G995" s="395">
        <v>0</v>
      </c>
      <c r="H995" s="1075">
        <v>1</v>
      </c>
    </row>
    <row r="996" spans="1:8">
      <c r="A996" s="330" t="s">
        <v>5067</v>
      </c>
      <c r="B996" s="331" t="s">
        <v>5068</v>
      </c>
      <c r="C996" s="334">
        <v>0</v>
      </c>
      <c r="D996" s="335"/>
      <c r="E996" s="540">
        <v>0</v>
      </c>
      <c r="F996" s="335">
        <v>1</v>
      </c>
      <c r="G996" s="395">
        <v>0</v>
      </c>
      <c r="H996" s="1075">
        <v>1</v>
      </c>
    </row>
    <row r="997" spans="1:8">
      <c r="A997" s="349" t="s">
        <v>5069</v>
      </c>
      <c r="B997" s="333" t="s">
        <v>4161</v>
      </c>
      <c r="C997" s="334">
        <v>0</v>
      </c>
      <c r="D997" s="335"/>
      <c r="E997" s="540">
        <v>0</v>
      </c>
      <c r="F997" s="541">
        <v>1.2</v>
      </c>
      <c r="G997" s="395">
        <v>0</v>
      </c>
      <c r="H997" s="1075">
        <v>1.2</v>
      </c>
    </row>
    <row r="998" spans="1:8" ht="25.5">
      <c r="A998" s="332" t="s">
        <v>5070</v>
      </c>
      <c r="B998" s="333" t="s">
        <v>5071</v>
      </c>
      <c r="C998" s="334">
        <v>0</v>
      </c>
      <c r="D998" s="335"/>
      <c r="E998" s="540">
        <v>0</v>
      </c>
      <c r="F998" s="541">
        <v>1.2</v>
      </c>
      <c r="G998" s="395">
        <v>0</v>
      </c>
      <c r="H998" s="1075">
        <v>1.2</v>
      </c>
    </row>
    <row r="999" spans="1:8">
      <c r="A999" s="332" t="s">
        <v>5072</v>
      </c>
      <c r="B999" s="333" t="s">
        <v>5073</v>
      </c>
      <c r="C999" s="334">
        <v>0</v>
      </c>
      <c r="D999" s="335"/>
      <c r="E999" s="540">
        <v>0</v>
      </c>
      <c r="F999" s="335">
        <v>1</v>
      </c>
      <c r="G999" s="395">
        <v>0</v>
      </c>
      <c r="H999" s="1075">
        <v>1</v>
      </c>
    </row>
    <row r="1000" spans="1:8" ht="25.5">
      <c r="A1000" s="330" t="s">
        <v>5074</v>
      </c>
      <c r="B1000" s="331" t="s">
        <v>5075</v>
      </c>
      <c r="C1000" s="540">
        <v>0</v>
      </c>
      <c r="D1000" s="541"/>
      <c r="E1000" s="540">
        <v>0</v>
      </c>
      <c r="F1000" s="335">
        <v>1</v>
      </c>
      <c r="G1000" s="395">
        <v>0</v>
      </c>
      <c r="H1000" s="1075">
        <v>1</v>
      </c>
    </row>
    <row r="1001" spans="1:8" ht="25.5">
      <c r="A1001" s="330" t="s">
        <v>5076</v>
      </c>
      <c r="B1001" s="331" t="s">
        <v>5077</v>
      </c>
      <c r="C1001" s="540">
        <v>0</v>
      </c>
      <c r="D1001" s="541"/>
      <c r="E1001" s="540">
        <v>0</v>
      </c>
      <c r="F1001" s="335">
        <v>1</v>
      </c>
      <c r="G1001" s="395">
        <v>0</v>
      </c>
      <c r="H1001" s="1075">
        <v>1</v>
      </c>
    </row>
    <row r="1002" spans="1:8" ht="25.5">
      <c r="A1002" s="330" t="s">
        <v>5078</v>
      </c>
      <c r="B1002" s="331" t="s">
        <v>5079</v>
      </c>
      <c r="C1002" s="540">
        <v>0</v>
      </c>
      <c r="D1002" s="541"/>
      <c r="E1002" s="540">
        <v>0</v>
      </c>
      <c r="F1002" s="541">
        <v>1.2</v>
      </c>
      <c r="G1002" s="395">
        <v>0</v>
      </c>
      <c r="H1002" s="1075">
        <v>1.2</v>
      </c>
    </row>
    <row r="1003" spans="1:8">
      <c r="A1003" s="330" t="s">
        <v>5080</v>
      </c>
      <c r="B1003" s="331" t="s">
        <v>5081</v>
      </c>
      <c r="C1003" s="540">
        <v>0</v>
      </c>
      <c r="D1003" s="541"/>
      <c r="E1003" s="540">
        <v>0</v>
      </c>
      <c r="F1003" s="541">
        <v>1.2</v>
      </c>
      <c r="G1003" s="395">
        <v>0</v>
      </c>
      <c r="H1003" s="1075">
        <v>1.2</v>
      </c>
    </row>
    <row r="1004" spans="1:8">
      <c r="A1004" s="330" t="s">
        <v>5082</v>
      </c>
      <c r="B1004" s="331" t="s">
        <v>5083</v>
      </c>
      <c r="C1004" s="540">
        <v>0</v>
      </c>
      <c r="D1004" s="541"/>
      <c r="E1004" s="540">
        <v>0</v>
      </c>
      <c r="F1004" s="541">
        <v>1.2</v>
      </c>
      <c r="G1004" s="395">
        <v>0</v>
      </c>
      <c r="H1004" s="1075">
        <v>1.2</v>
      </c>
    </row>
    <row r="1005" spans="1:8">
      <c r="A1005" s="330" t="s">
        <v>5084</v>
      </c>
      <c r="B1005" s="331" t="s">
        <v>5085</v>
      </c>
      <c r="C1005" s="540">
        <v>0</v>
      </c>
      <c r="D1005" s="541"/>
      <c r="E1005" s="540">
        <v>0</v>
      </c>
      <c r="F1005" s="335">
        <v>1</v>
      </c>
      <c r="G1005" s="395">
        <v>0</v>
      </c>
      <c r="H1005" s="1075">
        <v>1</v>
      </c>
    </row>
    <row r="1006" spans="1:8">
      <c r="A1006" s="330" t="s">
        <v>5086</v>
      </c>
      <c r="B1006" s="331" t="s">
        <v>5087</v>
      </c>
      <c r="C1006" s="540">
        <v>0</v>
      </c>
      <c r="D1006" s="541"/>
      <c r="E1006" s="540">
        <v>0</v>
      </c>
      <c r="F1006" s="335">
        <v>1</v>
      </c>
      <c r="G1006" s="395">
        <v>0</v>
      </c>
      <c r="H1006" s="1075">
        <v>1</v>
      </c>
    </row>
    <row r="1007" spans="1:8">
      <c r="A1007" s="330" t="s">
        <v>5088</v>
      </c>
      <c r="B1007" s="331" t="s">
        <v>5089</v>
      </c>
      <c r="C1007" s="540">
        <v>0</v>
      </c>
      <c r="D1007" s="541"/>
      <c r="E1007" s="540">
        <v>0</v>
      </c>
      <c r="F1007" s="541">
        <v>1.2</v>
      </c>
      <c r="G1007" s="395">
        <v>0</v>
      </c>
      <c r="H1007" s="1075">
        <v>1.2</v>
      </c>
    </row>
    <row r="1008" spans="1:8">
      <c r="A1008" s="330" t="s">
        <v>5090</v>
      </c>
      <c r="B1008" s="331" t="s">
        <v>5091</v>
      </c>
      <c r="C1008" s="540">
        <v>0</v>
      </c>
      <c r="D1008" s="541"/>
      <c r="E1008" s="540">
        <v>0</v>
      </c>
      <c r="F1008" s="335">
        <v>1</v>
      </c>
      <c r="G1008" s="395">
        <v>0</v>
      </c>
      <c r="H1008" s="1075">
        <v>1</v>
      </c>
    </row>
    <row r="1009" spans="1:8">
      <c r="A1009" s="444" t="s">
        <v>5092</v>
      </c>
      <c r="B1009" s="382" t="s">
        <v>5093</v>
      </c>
      <c r="C1009" s="540">
        <v>0</v>
      </c>
      <c r="D1009" s="541"/>
      <c r="E1009" s="540">
        <v>0</v>
      </c>
      <c r="F1009" s="541">
        <v>1.2</v>
      </c>
      <c r="G1009" s="395">
        <v>0</v>
      </c>
      <c r="H1009" s="1075">
        <v>1.2</v>
      </c>
    </row>
    <row r="1010" spans="1:8">
      <c r="A1010" s="332" t="s">
        <v>5094</v>
      </c>
      <c r="B1010" s="384" t="s">
        <v>5095</v>
      </c>
      <c r="C1010" s="540">
        <v>0</v>
      </c>
      <c r="D1010" s="541"/>
      <c r="E1010" s="540">
        <v>0</v>
      </c>
      <c r="F1010" s="335">
        <v>1</v>
      </c>
      <c r="G1010" s="395">
        <v>0</v>
      </c>
      <c r="H1010" s="1075">
        <v>1</v>
      </c>
    </row>
    <row r="1011" spans="1:8">
      <c r="A1011" s="386" t="s">
        <v>5096</v>
      </c>
      <c r="B1011" s="343" t="s">
        <v>5097</v>
      </c>
      <c r="C1011" s="540">
        <v>0</v>
      </c>
      <c r="D1011" s="541"/>
      <c r="E1011" s="540">
        <v>0</v>
      </c>
      <c r="F1011" s="541">
        <v>7.1999999999999993</v>
      </c>
      <c r="G1011" s="395">
        <v>0</v>
      </c>
      <c r="H1011" s="1075">
        <v>7.1999999999999993</v>
      </c>
    </row>
    <row r="1012" spans="1:8">
      <c r="A1012" s="381" t="s">
        <v>5098</v>
      </c>
      <c r="B1012" s="343" t="s">
        <v>5099</v>
      </c>
      <c r="C1012" s="540">
        <v>0</v>
      </c>
      <c r="D1012" s="541"/>
      <c r="E1012" s="540">
        <v>0</v>
      </c>
      <c r="F1012" s="335">
        <v>1</v>
      </c>
      <c r="G1012" s="395">
        <v>0</v>
      </c>
      <c r="H1012" s="1075">
        <v>1</v>
      </c>
    </row>
    <row r="1013" spans="1:8">
      <c r="A1013" s="332" t="s">
        <v>5100</v>
      </c>
      <c r="B1013" s="333" t="s">
        <v>5101</v>
      </c>
      <c r="C1013" s="540">
        <v>0</v>
      </c>
      <c r="D1013" s="541"/>
      <c r="E1013" s="540">
        <v>0</v>
      </c>
      <c r="F1013" s="335">
        <v>1</v>
      </c>
      <c r="G1013" s="395">
        <v>0</v>
      </c>
      <c r="H1013" s="1075">
        <v>1</v>
      </c>
    </row>
    <row r="1014" spans="1:8">
      <c r="A1014" s="330" t="s">
        <v>5102</v>
      </c>
      <c r="B1014" s="331" t="s">
        <v>5103</v>
      </c>
      <c r="C1014" s="540">
        <v>0</v>
      </c>
      <c r="D1014" s="541"/>
      <c r="E1014" s="540">
        <v>1</v>
      </c>
      <c r="F1014" s="541">
        <v>1.2</v>
      </c>
      <c r="G1014" s="395">
        <v>1</v>
      </c>
      <c r="H1014" s="1075">
        <v>1.2</v>
      </c>
    </row>
    <row r="1015" spans="1:8">
      <c r="A1015" s="332" t="s">
        <v>5104</v>
      </c>
      <c r="B1015" s="445" t="s">
        <v>5105</v>
      </c>
      <c r="C1015" s="540">
        <v>0</v>
      </c>
      <c r="D1015" s="541"/>
      <c r="E1015" s="540">
        <v>0</v>
      </c>
      <c r="F1015" s="541">
        <v>1.2</v>
      </c>
      <c r="G1015" s="395">
        <v>0</v>
      </c>
      <c r="H1015" s="1075">
        <v>1.2</v>
      </c>
    </row>
    <row r="1016" spans="1:8">
      <c r="A1016" s="332" t="s">
        <v>5106</v>
      </c>
      <c r="B1016" s="333" t="s">
        <v>5107</v>
      </c>
      <c r="C1016" s="540">
        <v>0</v>
      </c>
      <c r="D1016" s="541"/>
      <c r="E1016" s="540">
        <v>0</v>
      </c>
      <c r="F1016" s="335">
        <v>1</v>
      </c>
      <c r="G1016" s="395">
        <v>0</v>
      </c>
      <c r="H1016" s="1075">
        <v>1</v>
      </c>
    </row>
    <row r="1017" spans="1:8">
      <c r="A1017" s="332" t="s">
        <v>5108</v>
      </c>
      <c r="B1017" s="333" t="s">
        <v>5109</v>
      </c>
      <c r="C1017" s="540">
        <v>0</v>
      </c>
      <c r="D1017" s="541"/>
      <c r="E1017" s="540">
        <v>0</v>
      </c>
      <c r="F1017" s="541">
        <v>2.4</v>
      </c>
      <c r="G1017" s="395">
        <v>0</v>
      </c>
      <c r="H1017" s="1075">
        <v>2.4</v>
      </c>
    </row>
    <row r="1018" spans="1:8">
      <c r="A1018" s="330" t="s">
        <v>5110</v>
      </c>
      <c r="B1018" s="331" t="s">
        <v>5111</v>
      </c>
      <c r="C1018" s="540">
        <v>0</v>
      </c>
      <c r="D1018" s="541"/>
      <c r="E1018" s="540">
        <v>0</v>
      </c>
      <c r="F1018" s="541">
        <v>1.2</v>
      </c>
      <c r="G1018" s="395">
        <v>0</v>
      </c>
      <c r="H1018" s="1075">
        <v>1.2</v>
      </c>
    </row>
    <row r="1019" spans="1:8">
      <c r="A1019" s="407" t="s">
        <v>5112</v>
      </c>
      <c r="B1019" s="408" t="s">
        <v>5113</v>
      </c>
      <c r="C1019" s="540">
        <v>0</v>
      </c>
      <c r="D1019" s="541"/>
      <c r="E1019" s="540">
        <v>0</v>
      </c>
      <c r="F1019" s="335">
        <v>1</v>
      </c>
      <c r="G1019" s="395">
        <v>0</v>
      </c>
      <c r="H1019" s="1075">
        <v>1</v>
      </c>
    </row>
    <row r="1020" spans="1:8">
      <c r="A1020" s="332" t="s">
        <v>5114</v>
      </c>
      <c r="B1020" s="445" t="s">
        <v>5115</v>
      </c>
      <c r="C1020" s="540">
        <v>0</v>
      </c>
      <c r="D1020" s="541"/>
      <c r="E1020" s="540">
        <v>0</v>
      </c>
      <c r="F1020" s="541">
        <v>1.2</v>
      </c>
      <c r="G1020" s="395">
        <v>0</v>
      </c>
      <c r="H1020" s="1075">
        <v>1.2</v>
      </c>
    </row>
    <row r="1021" spans="1:8" ht="15" customHeight="1">
      <c r="A1021" s="330" t="s">
        <v>4190</v>
      </c>
      <c r="B1021" s="331" t="s">
        <v>4191</v>
      </c>
      <c r="C1021" s="540">
        <v>0</v>
      </c>
      <c r="D1021" s="541"/>
      <c r="E1021" s="540">
        <v>0</v>
      </c>
      <c r="F1021" s="335">
        <v>1</v>
      </c>
      <c r="G1021" s="395">
        <v>0</v>
      </c>
      <c r="H1021" s="1075">
        <v>1</v>
      </c>
    </row>
    <row r="1022" spans="1:8">
      <c r="A1022" s="330" t="s">
        <v>4202</v>
      </c>
      <c r="B1022" s="331" t="s">
        <v>5116</v>
      </c>
      <c r="C1022" s="540">
        <v>0</v>
      </c>
      <c r="D1022" s="541"/>
      <c r="E1022" s="540">
        <v>0</v>
      </c>
      <c r="F1022" s="335">
        <v>1</v>
      </c>
      <c r="G1022" s="395">
        <v>0</v>
      </c>
      <c r="H1022" s="1075">
        <v>1</v>
      </c>
    </row>
    <row r="1023" spans="1:8" ht="25.5">
      <c r="A1023" s="347" t="s">
        <v>5117</v>
      </c>
      <c r="B1023" s="348" t="s">
        <v>5118</v>
      </c>
      <c r="C1023" s="540">
        <v>0</v>
      </c>
      <c r="D1023" s="541"/>
      <c r="E1023" s="540">
        <v>0</v>
      </c>
      <c r="F1023" s="335">
        <v>1</v>
      </c>
      <c r="G1023" s="395">
        <v>0</v>
      </c>
      <c r="H1023" s="1075">
        <v>1</v>
      </c>
    </row>
    <row r="1024" spans="1:8">
      <c r="A1024" s="336" t="s">
        <v>5119</v>
      </c>
      <c r="B1024" s="337" t="s">
        <v>5120</v>
      </c>
      <c r="C1024" s="540">
        <v>0</v>
      </c>
      <c r="D1024" s="541"/>
      <c r="E1024" s="540">
        <v>0</v>
      </c>
      <c r="F1024" s="541">
        <v>1.2</v>
      </c>
      <c r="G1024" s="395">
        <v>0</v>
      </c>
      <c r="H1024" s="1075">
        <v>1.2</v>
      </c>
    </row>
    <row r="1025" spans="1:8">
      <c r="A1025" s="386" t="s">
        <v>5121</v>
      </c>
      <c r="B1025" s="343" t="s">
        <v>5122</v>
      </c>
      <c r="C1025" s="540">
        <v>0</v>
      </c>
      <c r="D1025" s="541"/>
      <c r="E1025" s="540">
        <v>0</v>
      </c>
      <c r="F1025" s="335">
        <v>1</v>
      </c>
      <c r="G1025" s="395">
        <v>0</v>
      </c>
      <c r="H1025" s="1075">
        <v>1</v>
      </c>
    </row>
    <row r="1026" spans="1:8">
      <c r="A1026" s="330" t="s">
        <v>5123</v>
      </c>
      <c r="B1026" s="331" t="s">
        <v>5124</v>
      </c>
      <c r="C1026" s="540">
        <v>0</v>
      </c>
      <c r="D1026" s="541"/>
      <c r="E1026" s="540">
        <v>0</v>
      </c>
      <c r="F1026" s="335">
        <v>1</v>
      </c>
      <c r="G1026" s="395">
        <v>0</v>
      </c>
      <c r="H1026" s="1075">
        <v>1</v>
      </c>
    </row>
    <row r="1027" spans="1:8">
      <c r="A1027" s="374" t="s">
        <v>5125</v>
      </c>
      <c r="B1027" s="331" t="s">
        <v>5126</v>
      </c>
      <c r="C1027" s="540">
        <v>0</v>
      </c>
      <c r="D1027" s="541"/>
      <c r="E1027" s="540">
        <v>0</v>
      </c>
      <c r="F1027" s="335">
        <v>1</v>
      </c>
      <c r="G1027" s="395">
        <v>0</v>
      </c>
      <c r="H1027" s="1075">
        <v>1</v>
      </c>
    </row>
    <row r="1028" spans="1:8">
      <c r="A1028" s="330" t="s">
        <v>5127</v>
      </c>
      <c r="B1028" s="331" t="s">
        <v>5128</v>
      </c>
      <c r="C1028" s="540">
        <v>0</v>
      </c>
      <c r="D1028" s="541"/>
      <c r="E1028" s="540">
        <v>0</v>
      </c>
      <c r="F1028" s="335">
        <v>1</v>
      </c>
      <c r="G1028" s="395">
        <v>0</v>
      </c>
      <c r="H1028" s="1075">
        <v>1</v>
      </c>
    </row>
    <row r="1029" spans="1:8">
      <c r="A1029" s="330" t="s">
        <v>5129</v>
      </c>
      <c r="B1029" s="331" t="s">
        <v>5130</v>
      </c>
      <c r="C1029" s="540">
        <v>0</v>
      </c>
      <c r="D1029" s="541"/>
      <c r="E1029" s="540">
        <v>0</v>
      </c>
      <c r="F1029" s="335">
        <v>1</v>
      </c>
      <c r="G1029" s="395">
        <v>0</v>
      </c>
      <c r="H1029" s="1075">
        <v>1</v>
      </c>
    </row>
    <row r="1030" spans="1:8">
      <c r="A1030" s="341" t="s">
        <v>5131</v>
      </c>
      <c r="B1030" s="342" t="s">
        <v>5132</v>
      </c>
      <c r="C1030" s="540">
        <v>0</v>
      </c>
      <c r="D1030" s="541"/>
      <c r="E1030" s="540">
        <v>1</v>
      </c>
      <c r="F1030" s="541">
        <v>2.4</v>
      </c>
      <c r="G1030" s="395">
        <v>1</v>
      </c>
      <c r="H1030" s="1075">
        <v>2.4</v>
      </c>
    </row>
    <row r="1031" spans="1:8">
      <c r="A1031" s="386" t="s">
        <v>5133</v>
      </c>
      <c r="B1031" s="343" t="s">
        <v>5134</v>
      </c>
      <c r="C1031" s="540">
        <v>0</v>
      </c>
      <c r="D1031" s="541"/>
      <c r="E1031" s="540">
        <v>0</v>
      </c>
      <c r="F1031" s="335">
        <v>1</v>
      </c>
      <c r="G1031" s="395">
        <v>0</v>
      </c>
      <c r="H1031" s="1075">
        <v>1</v>
      </c>
    </row>
    <row r="1032" spans="1:8">
      <c r="A1032" s="330" t="s">
        <v>5135</v>
      </c>
      <c r="B1032" s="331" t="s">
        <v>5136</v>
      </c>
      <c r="C1032" s="540">
        <v>0</v>
      </c>
      <c r="D1032" s="541"/>
      <c r="E1032" s="540">
        <v>1</v>
      </c>
      <c r="F1032" s="335">
        <v>1</v>
      </c>
      <c r="G1032" s="395">
        <v>1</v>
      </c>
      <c r="H1032" s="1075">
        <v>1</v>
      </c>
    </row>
    <row r="1033" spans="1:8">
      <c r="A1033" s="386" t="s">
        <v>5137</v>
      </c>
      <c r="B1033" s="343" t="s">
        <v>5138</v>
      </c>
      <c r="C1033" s="540">
        <v>0</v>
      </c>
      <c r="D1033" s="541"/>
      <c r="E1033" s="540">
        <v>0</v>
      </c>
      <c r="F1033" s="335">
        <v>1</v>
      </c>
      <c r="G1033" s="395">
        <v>0</v>
      </c>
      <c r="H1033" s="1075">
        <v>1</v>
      </c>
    </row>
    <row r="1034" spans="1:8" ht="25.5">
      <c r="A1034" s="386" t="s">
        <v>5139</v>
      </c>
      <c r="B1034" s="343" t="s">
        <v>5140</v>
      </c>
      <c r="C1034" s="540">
        <v>0</v>
      </c>
      <c r="D1034" s="541"/>
      <c r="E1034" s="540">
        <v>0</v>
      </c>
      <c r="F1034" s="541">
        <v>3.5999999999999996</v>
      </c>
      <c r="G1034" s="395">
        <v>0</v>
      </c>
      <c r="H1034" s="1075">
        <v>3.5999999999999996</v>
      </c>
    </row>
    <row r="1035" spans="1:8" ht="25.5">
      <c r="A1035" s="386" t="s">
        <v>5141</v>
      </c>
      <c r="B1035" s="343" t="s">
        <v>5142</v>
      </c>
      <c r="C1035" s="540">
        <v>0</v>
      </c>
      <c r="D1035" s="541"/>
      <c r="E1035" s="540">
        <v>0</v>
      </c>
      <c r="F1035" s="541">
        <v>1</v>
      </c>
      <c r="G1035" s="395">
        <v>0</v>
      </c>
      <c r="H1035" s="1075">
        <v>1</v>
      </c>
    </row>
    <row r="1036" spans="1:8" ht="25.5">
      <c r="A1036" s="386" t="s">
        <v>5143</v>
      </c>
      <c r="B1036" s="343" t="s">
        <v>5144</v>
      </c>
      <c r="C1036" s="540">
        <v>0</v>
      </c>
      <c r="D1036" s="541"/>
      <c r="E1036" s="540">
        <v>0</v>
      </c>
      <c r="F1036" s="541">
        <v>1.2</v>
      </c>
      <c r="G1036" s="395">
        <v>0</v>
      </c>
      <c r="H1036" s="1075">
        <v>1.2</v>
      </c>
    </row>
    <row r="1037" spans="1:8" ht="25.5">
      <c r="A1037" s="386" t="s">
        <v>5145</v>
      </c>
      <c r="B1037" s="343" t="s">
        <v>5146</v>
      </c>
      <c r="C1037" s="540">
        <v>0</v>
      </c>
      <c r="D1037" s="541"/>
      <c r="E1037" s="540">
        <v>0</v>
      </c>
      <c r="F1037" s="541">
        <v>3.5999999999999996</v>
      </c>
      <c r="G1037" s="395">
        <v>0</v>
      </c>
      <c r="H1037" s="1075">
        <v>3.5999999999999996</v>
      </c>
    </row>
    <row r="1038" spans="1:8" ht="25.5">
      <c r="A1038" s="386" t="s">
        <v>5147</v>
      </c>
      <c r="B1038" s="343" t="s">
        <v>5148</v>
      </c>
      <c r="C1038" s="540">
        <v>0</v>
      </c>
      <c r="D1038" s="541"/>
      <c r="E1038" s="540">
        <v>0</v>
      </c>
      <c r="F1038" s="541">
        <v>3.5999999999999996</v>
      </c>
      <c r="G1038" s="395">
        <v>0</v>
      </c>
      <c r="H1038" s="1075">
        <v>3.5999999999999996</v>
      </c>
    </row>
    <row r="1039" spans="1:8" ht="25.5">
      <c r="A1039" s="386" t="s">
        <v>5149</v>
      </c>
      <c r="B1039" s="343" t="s">
        <v>5150</v>
      </c>
      <c r="C1039" s="540">
        <v>0</v>
      </c>
      <c r="D1039" s="541"/>
      <c r="E1039" s="540">
        <v>0</v>
      </c>
      <c r="F1039" s="541">
        <v>1.2</v>
      </c>
      <c r="G1039" s="395">
        <v>0</v>
      </c>
      <c r="H1039" s="1075">
        <v>1.2</v>
      </c>
    </row>
    <row r="1040" spans="1:8" ht="25.5">
      <c r="A1040" s="386" t="s">
        <v>5151</v>
      </c>
      <c r="B1040" s="343" t="s">
        <v>5152</v>
      </c>
      <c r="C1040" s="540">
        <v>0</v>
      </c>
      <c r="D1040" s="541"/>
      <c r="E1040" s="540">
        <v>0</v>
      </c>
      <c r="F1040" s="541">
        <v>1</v>
      </c>
      <c r="G1040" s="395">
        <v>0</v>
      </c>
      <c r="H1040" s="1075">
        <v>1</v>
      </c>
    </row>
    <row r="1041" spans="1:12" ht="25.5">
      <c r="A1041" s="386" t="s">
        <v>5153</v>
      </c>
      <c r="B1041" s="343" t="s">
        <v>5154</v>
      </c>
      <c r="C1041" s="540">
        <v>0</v>
      </c>
      <c r="D1041" s="541"/>
      <c r="E1041" s="540">
        <v>0</v>
      </c>
      <c r="F1041" s="541">
        <v>1</v>
      </c>
      <c r="G1041" s="395">
        <v>0</v>
      </c>
      <c r="H1041" s="1075">
        <v>1</v>
      </c>
    </row>
    <row r="1042" spans="1:12" ht="25.5">
      <c r="A1042" s="386" t="s">
        <v>5155</v>
      </c>
      <c r="B1042" s="343" t="s">
        <v>5156</v>
      </c>
      <c r="C1042" s="540">
        <v>0</v>
      </c>
      <c r="D1042" s="541"/>
      <c r="E1042" s="540">
        <v>0</v>
      </c>
      <c r="F1042" s="335">
        <v>1</v>
      </c>
      <c r="G1042" s="395">
        <v>0</v>
      </c>
      <c r="H1042" s="1075">
        <v>1</v>
      </c>
    </row>
    <row r="1043" spans="1:12" ht="25.5">
      <c r="A1043" s="330" t="s">
        <v>5157</v>
      </c>
      <c r="B1043" s="331" t="s">
        <v>5158</v>
      </c>
      <c r="C1043" s="540">
        <v>0</v>
      </c>
      <c r="D1043" s="541"/>
      <c r="E1043" s="540">
        <v>0</v>
      </c>
      <c r="F1043" s="541">
        <v>1</v>
      </c>
      <c r="G1043" s="395">
        <v>0</v>
      </c>
      <c r="H1043" s="1075">
        <v>1</v>
      </c>
    </row>
    <row r="1044" spans="1:12">
      <c r="A1044" s="341" t="s">
        <v>5159</v>
      </c>
      <c r="B1044" s="342" t="s">
        <v>5160</v>
      </c>
      <c r="C1044" s="540">
        <v>0</v>
      </c>
      <c r="D1044" s="541"/>
      <c r="E1044" s="540">
        <v>0</v>
      </c>
      <c r="F1044" s="541">
        <v>1.2</v>
      </c>
      <c r="G1044" s="395">
        <v>0</v>
      </c>
      <c r="H1044" s="1075">
        <v>1.2</v>
      </c>
    </row>
    <row r="1045" spans="1:12">
      <c r="A1045" s="386" t="s">
        <v>7296</v>
      </c>
      <c r="B1045" s="343" t="s">
        <v>7297</v>
      </c>
      <c r="C1045" s="540">
        <v>0</v>
      </c>
      <c r="D1045" s="541"/>
      <c r="E1045" s="540">
        <v>2</v>
      </c>
      <c r="F1045" s="541"/>
      <c r="G1045" s="395">
        <v>2</v>
      </c>
      <c r="H1045" s="1075"/>
    </row>
    <row r="1046" spans="1:12">
      <c r="A1046" s="386" t="s">
        <v>7265</v>
      </c>
      <c r="B1046" s="343" t="s">
        <v>7298</v>
      </c>
      <c r="C1046" s="540">
        <v>0</v>
      </c>
      <c r="D1046" s="541"/>
      <c r="E1046" s="540">
        <v>1</v>
      </c>
      <c r="F1046" s="541"/>
      <c r="G1046" s="395">
        <v>1</v>
      </c>
      <c r="H1046" s="1075"/>
    </row>
    <row r="1047" spans="1:12">
      <c r="A1047" s="386" t="s">
        <v>4284</v>
      </c>
      <c r="B1047" s="343" t="s">
        <v>4285</v>
      </c>
      <c r="C1047" s="540">
        <v>0</v>
      </c>
      <c r="D1047" s="541"/>
      <c r="E1047" s="540">
        <v>1</v>
      </c>
      <c r="F1047" s="335"/>
      <c r="G1047" s="395">
        <v>1</v>
      </c>
      <c r="H1047" s="1075"/>
    </row>
    <row r="1048" spans="1:12">
      <c r="A1048" s="330" t="s">
        <v>7299</v>
      </c>
      <c r="B1048" s="331" t="s">
        <v>7300</v>
      </c>
      <c r="C1048" s="540">
        <v>0</v>
      </c>
      <c r="D1048" s="541"/>
      <c r="E1048" s="540">
        <v>1</v>
      </c>
      <c r="F1048" s="335"/>
      <c r="G1048" s="395">
        <v>1</v>
      </c>
      <c r="H1048" s="1075"/>
    </row>
    <row r="1049" spans="1:12">
      <c r="A1049" s="2061" t="s">
        <v>5161</v>
      </c>
      <c r="B1049" s="2061"/>
      <c r="C1049" s="783">
        <v>0</v>
      </c>
      <c r="D1049" s="783">
        <v>0</v>
      </c>
      <c r="E1049" s="783">
        <v>451</v>
      </c>
      <c r="F1049" s="784">
        <v>1605.2000000000012</v>
      </c>
      <c r="G1049" s="783">
        <v>451</v>
      </c>
      <c r="H1049" s="785">
        <v>1605.2000000000012</v>
      </c>
      <c r="L1049" s="329"/>
    </row>
    <row r="1050" spans="1:12" ht="13.5" thickBot="1">
      <c r="A1050" s="419"/>
      <c r="B1050" s="782"/>
      <c r="C1050" s="399"/>
      <c r="D1050" s="400"/>
      <c r="E1050" s="401"/>
      <c r="F1050" s="402"/>
      <c r="G1050" s="403"/>
      <c r="H1050" s="404"/>
    </row>
    <row r="1051" spans="1:12" ht="15" customHeight="1" thickBot="1">
      <c r="A1051" s="2041" t="s">
        <v>1461</v>
      </c>
      <c r="B1051" s="2042"/>
      <c r="C1051" s="2042"/>
      <c r="D1051" s="2042"/>
      <c r="E1051" s="2042"/>
      <c r="F1051" s="2042"/>
      <c r="G1051" s="2042"/>
      <c r="H1051" s="2043"/>
    </row>
    <row r="1052" spans="1:12">
      <c r="A1052" s="363" t="s">
        <v>5162</v>
      </c>
      <c r="B1052" s="364" t="s">
        <v>5163</v>
      </c>
      <c r="C1052" s="446">
        <v>0</v>
      </c>
      <c r="D1052" s="447"/>
      <c r="E1052" s="334">
        <v>7</v>
      </c>
      <c r="F1052" s="335">
        <v>20.727272727272727</v>
      </c>
      <c r="G1052" s="327">
        <v>7</v>
      </c>
      <c r="H1052" s="448">
        <v>20.727272727272727</v>
      </c>
    </row>
    <row r="1053" spans="1:12" ht="25.5">
      <c r="A1053" s="363" t="s">
        <v>5164</v>
      </c>
      <c r="B1053" s="364" t="s">
        <v>5165</v>
      </c>
      <c r="C1053" s="393">
        <v>0</v>
      </c>
      <c r="D1053" s="394"/>
      <c r="E1053" s="334">
        <v>149</v>
      </c>
      <c r="F1053" s="335">
        <v>541</v>
      </c>
      <c r="G1053" s="327">
        <v>149</v>
      </c>
      <c r="H1053" s="448">
        <v>541</v>
      </c>
    </row>
    <row r="1054" spans="1:12" ht="25.5">
      <c r="A1054" s="363" t="s">
        <v>5166</v>
      </c>
      <c r="B1054" s="364" t="s">
        <v>5167</v>
      </c>
      <c r="C1054" s="393">
        <v>0</v>
      </c>
      <c r="D1054" s="394"/>
      <c r="E1054" s="334">
        <v>161</v>
      </c>
      <c r="F1054" s="335">
        <v>722</v>
      </c>
      <c r="G1054" s="327">
        <v>161</v>
      </c>
      <c r="H1054" s="448">
        <v>722</v>
      </c>
    </row>
    <row r="1055" spans="1:12" ht="25.5">
      <c r="A1055" s="347" t="s">
        <v>5168</v>
      </c>
      <c r="B1055" s="348" t="s">
        <v>5169</v>
      </c>
      <c r="C1055" s="393">
        <v>0</v>
      </c>
      <c r="D1055" s="394"/>
      <c r="E1055" s="334">
        <v>0</v>
      </c>
      <c r="F1055" s="335">
        <v>1</v>
      </c>
      <c r="G1055" s="327">
        <v>0</v>
      </c>
      <c r="H1055" s="448">
        <v>1</v>
      </c>
    </row>
    <row r="1056" spans="1:12" ht="25.5">
      <c r="A1056" s="449" t="s">
        <v>5170</v>
      </c>
      <c r="B1056" s="364" t="s">
        <v>5171</v>
      </c>
      <c r="C1056" s="393">
        <v>0</v>
      </c>
      <c r="D1056" s="394"/>
      <c r="E1056" s="334">
        <v>3</v>
      </c>
      <c r="F1056" s="335">
        <v>5.4545454545454541</v>
      </c>
      <c r="G1056" s="327">
        <v>3</v>
      </c>
      <c r="H1056" s="448">
        <v>5.4545454545454541</v>
      </c>
    </row>
    <row r="1057" spans="1:8">
      <c r="A1057" s="449" t="s">
        <v>5172</v>
      </c>
      <c r="B1057" s="364" t="s">
        <v>5173</v>
      </c>
      <c r="C1057" s="393">
        <v>0</v>
      </c>
      <c r="D1057" s="394"/>
      <c r="E1057" s="334">
        <v>24</v>
      </c>
      <c r="F1057" s="335">
        <v>120</v>
      </c>
      <c r="G1057" s="327">
        <v>24</v>
      </c>
      <c r="H1057" s="448">
        <v>120</v>
      </c>
    </row>
    <row r="1058" spans="1:8" ht="25.5">
      <c r="A1058" s="449" t="s">
        <v>5174</v>
      </c>
      <c r="B1058" s="364" t="s">
        <v>5175</v>
      </c>
      <c r="C1058" s="393">
        <v>0</v>
      </c>
      <c r="D1058" s="394"/>
      <c r="E1058" s="334">
        <v>0</v>
      </c>
      <c r="F1058" s="335">
        <v>3.2727272727272725</v>
      </c>
      <c r="G1058" s="327">
        <v>0</v>
      </c>
      <c r="H1058" s="448">
        <v>3.2727272727272725</v>
      </c>
    </row>
    <row r="1059" spans="1:8">
      <c r="A1059" s="449" t="s">
        <v>5176</v>
      </c>
      <c r="B1059" s="364" t="s">
        <v>5177</v>
      </c>
      <c r="C1059" s="393">
        <v>0</v>
      </c>
      <c r="D1059" s="394"/>
      <c r="E1059" s="334">
        <v>0</v>
      </c>
      <c r="F1059" s="335">
        <v>1</v>
      </c>
      <c r="G1059" s="327">
        <v>0</v>
      </c>
      <c r="H1059" s="448">
        <v>1</v>
      </c>
    </row>
    <row r="1060" spans="1:8" ht="25.5">
      <c r="A1060" s="449" t="s">
        <v>3322</v>
      </c>
      <c r="B1060" s="364" t="s">
        <v>4309</v>
      </c>
      <c r="C1060" s="393">
        <v>0</v>
      </c>
      <c r="D1060" s="394"/>
      <c r="E1060" s="334">
        <v>1</v>
      </c>
      <c r="F1060" s="335">
        <v>1</v>
      </c>
      <c r="G1060" s="327">
        <v>1</v>
      </c>
      <c r="H1060" s="448">
        <v>1</v>
      </c>
    </row>
    <row r="1061" spans="1:8">
      <c r="A1061" s="449" t="s">
        <v>3338</v>
      </c>
      <c r="B1061" s="364" t="s">
        <v>5178</v>
      </c>
      <c r="C1061" s="393">
        <v>0</v>
      </c>
      <c r="D1061" s="394"/>
      <c r="E1061" s="334">
        <v>0</v>
      </c>
      <c r="F1061" s="335">
        <v>1.0909090909090908</v>
      </c>
      <c r="G1061" s="327">
        <v>0</v>
      </c>
      <c r="H1061" s="448">
        <v>1.0909090909090908</v>
      </c>
    </row>
    <row r="1062" spans="1:8">
      <c r="A1062" s="449" t="s">
        <v>3351</v>
      </c>
      <c r="B1062" s="364" t="s">
        <v>5179</v>
      </c>
      <c r="C1062" s="393">
        <v>0</v>
      </c>
      <c r="D1062" s="394"/>
      <c r="E1062" s="334">
        <v>0</v>
      </c>
      <c r="F1062" s="335">
        <v>5.4545454545454541</v>
      </c>
      <c r="G1062" s="327">
        <v>0</v>
      </c>
      <c r="H1062" s="448">
        <v>5.4545454545454541</v>
      </c>
    </row>
    <row r="1063" spans="1:8">
      <c r="A1063" s="449" t="s">
        <v>4316</v>
      </c>
      <c r="B1063" s="364" t="s">
        <v>5180</v>
      </c>
      <c r="C1063" s="393">
        <v>0</v>
      </c>
      <c r="D1063" s="394"/>
      <c r="E1063" s="334">
        <v>0</v>
      </c>
      <c r="F1063" s="335">
        <v>1</v>
      </c>
      <c r="G1063" s="327">
        <v>0</v>
      </c>
      <c r="H1063" s="448">
        <v>1</v>
      </c>
    </row>
    <row r="1064" spans="1:8">
      <c r="A1064" s="449" t="s">
        <v>3431</v>
      </c>
      <c r="B1064" s="364" t="s">
        <v>5181</v>
      </c>
      <c r="C1064" s="393">
        <v>0</v>
      </c>
      <c r="D1064" s="394"/>
      <c r="E1064" s="334">
        <v>0</v>
      </c>
      <c r="F1064" s="335">
        <v>3.2727272727272725</v>
      </c>
      <c r="G1064" s="327">
        <v>0</v>
      </c>
      <c r="H1064" s="448">
        <v>3.2727272727272725</v>
      </c>
    </row>
    <row r="1065" spans="1:8">
      <c r="A1065" s="450" t="s">
        <v>3465</v>
      </c>
      <c r="B1065" s="360" t="s">
        <v>5182</v>
      </c>
      <c r="C1065" s="393">
        <v>0</v>
      </c>
      <c r="D1065" s="394"/>
      <c r="E1065" s="334">
        <v>0</v>
      </c>
      <c r="F1065" s="335">
        <v>1</v>
      </c>
      <c r="G1065" s="327">
        <v>0</v>
      </c>
      <c r="H1065" s="448">
        <v>1</v>
      </c>
    </row>
    <row r="1066" spans="1:8">
      <c r="A1066" s="516" t="s">
        <v>3471</v>
      </c>
      <c r="B1066" s="346" t="s">
        <v>3472</v>
      </c>
      <c r="C1066" s="393">
        <v>0</v>
      </c>
      <c r="D1066" s="394"/>
      <c r="E1066" s="334">
        <v>0</v>
      </c>
      <c r="F1066" s="335">
        <v>1</v>
      </c>
      <c r="G1066" s="327">
        <v>0</v>
      </c>
      <c r="H1066" s="448">
        <v>1</v>
      </c>
    </row>
    <row r="1067" spans="1:8">
      <c r="A1067" s="516" t="s">
        <v>3475</v>
      </c>
      <c r="B1067" s="346" t="s">
        <v>3476</v>
      </c>
      <c r="C1067" s="393">
        <v>0</v>
      </c>
      <c r="D1067" s="394"/>
      <c r="E1067" s="334">
        <v>10</v>
      </c>
      <c r="F1067" s="335">
        <v>19.636363636363637</v>
      </c>
      <c r="G1067" s="327">
        <v>10</v>
      </c>
      <c r="H1067" s="448">
        <v>19.636363636363637</v>
      </c>
    </row>
    <row r="1068" spans="1:8" ht="14.25" customHeight="1">
      <c r="A1068" s="449" t="s">
        <v>4324</v>
      </c>
      <c r="B1068" s="364" t="s">
        <v>5183</v>
      </c>
      <c r="C1068" s="393">
        <v>0</v>
      </c>
      <c r="D1068" s="394"/>
      <c r="E1068" s="334">
        <v>2</v>
      </c>
      <c r="F1068" s="335">
        <v>4.3636363636363633</v>
      </c>
      <c r="G1068" s="327">
        <v>2</v>
      </c>
      <c r="H1068" s="448">
        <v>4.3636363636363633</v>
      </c>
    </row>
    <row r="1069" spans="1:8" ht="14.25" customHeight="1">
      <c r="A1069" s="451" t="s">
        <v>3481</v>
      </c>
      <c r="B1069" s="452" t="s">
        <v>5184</v>
      </c>
      <c r="C1069" s="393">
        <v>0</v>
      </c>
      <c r="D1069" s="394"/>
      <c r="E1069" s="334">
        <v>3</v>
      </c>
      <c r="F1069" s="335">
        <v>21.818181818181817</v>
      </c>
      <c r="G1069" s="327">
        <v>3</v>
      </c>
      <c r="H1069" s="448">
        <v>21.818181818181817</v>
      </c>
    </row>
    <row r="1070" spans="1:8" ht="14.25" customHeight="1">
      <c r="A1070" s="330" t="s">
        <v>3483</v>
      </c>
      <c r="B1070" s="331" t="s">
        <v>3484</v>
      </c>
      <c r="C1070" s="393">
        <v>0</v>
      </c>
      <c r="D1070" s="394"/>
      <c r="E1070" s="334">
        <v>15</v>
      </c>
      <c r="F1070" s="335">
        <v>24</v>
      </c>
      <c r="G1070" s="327">
        <v>15</v>
      </c>
      <c r="H1070" s="448">
        <v>24</v>
      </c>
    </row>
    <row r="1071" spans="1:8" ht="27.75" customHeight="1">
      <c r="A1071" s="359" t="s">
        <v>3495</v>
      </c>
      <c r="B1071" s="360" t="s">
        <v>5185</v>
      </c>
      <c r="C1071" s="393">
        <v>0</v>
      </c>
      <c r="D1071" s="394"/>
      <c r="E1071" s="334">
        <v>0</v>
      </c>
      <c r="F1071" s="335">
        <v>2.1818181818181817</v>
      </c>
      <c r="G1071" s="327">
        <v>0</v>
      </c>
      <c r="H1071" s="448">
        <v>2.1818181818181817</v>
      </c>
    </row>
    <row r="1072" spans="1:8" ht="25.5">
      <c r="A1072" s="354" t="s">
        <v>5186</v>
      </c>
      <c r="B1072" s="547" t="s">
        <v>5187</v>
      </c>
      <c r="C1072" s="393">
        <v>0</v>
      </c>
      <c r="D1072" s="394"/>
      <c r="E1072" s="334">
        <v>0</v>
      </c>
      <c r="F1072" s="335">
        <v>1</v>
      </c>
      <c r="G1072" s="327">
        <v>0</v>
      </c>
      <c r="H1072" s="448">
        <v>1</v>
      </c>
    </row>
    <row r="1073" spans="1:8">
      <c r="A1073" s="354" t="s">
        <v>3535</v>
      </c>
      <c r="B1073" s="547" t="s">
        <v>3536</v>
      </c>
      <c r="C1073" s="393">
        <v>0</v>
      </c>
      <c r="D1073" s="394"/>
      <c r="E1073" s="334">
        <v>0</v>
      </c>
      <c r="F1073" s="335">
        <v>3.2727272727272725</v>
      </c>
      <c r="G1073" s="327">
        <v>0</v>
      </c>
      <c r="H1073" s="448">
        <v>3.2727272727272725</v>
      </c>
    </row>
    <row r="1074" spans="1:8">
      <c r="A1074" s="354" t="s">
        <v>3671</v>
      </c>
      <c r="B1074" s="547" t="s">
        <v>3672</v>
      </c>
      <c r="C1074" s="393">
        <v>0</v>
      </c>
      <c r="D1074" s="394"/>
      <c r="E1074" s="334">
        <v>0</v>
      </c>
      <c r="F1074" s="335">
        <v>1</v>
      </c>
      <c r="G1074" s="327">
        <v>0</v>
      </c>
      <c r="H1074" s="448">
        <v>1</v>
      </c>
    </row>
    <row r="1075" spans="1:8">
      <c r="A1075" s="347" t="s">
        <v>3675</v>
      </c>
      <c r="B1075" s="348" t="s">
        <v>3676</v>
      </c>
      <c r="C1075" s="393">
        <v>0</v>
      </c>
      <c r="D1075" s="394"/>
      <c r="E1075" s="334">
        <v>0</v>
      </c>
      <c r="F1075" s="335">
        <v>2.1818181818181817</v>
      </c>
      <c r="G1075" s="327">
        <v>0</v>
      </c>
      <c r="H1075" s="448">
        <v>2.1818181818181817</v>
      </c>
    </row>
    <row r="1076" spans="1:8" ht="14.25" customHeight="1">
      <c r="A1076" s="355" t="s">
        <v>5188</v>
      </c>
      <c r="B1076" s="375" t="s">
        <v>5189</v>
      </c>
      <c r="C1076" s="393">
        <v>0</v>
      </c>
      <c r="D1076" s="394"/>
      <c r="E1076" s="334">
        <v>1</v>
      </c>
      <c r="F1076" s="335">
        <v>1.0909090909090908</v>
      </c>
      <c r="G1076" s="327">
        <v>1</v>
      </c>
      <c r="H1076" s="448">
        <v>1.0909090909090908</v>
      </c>
    </row>
    <row r="1077" spans="1:8" ht="25.5">
      <c r="A1077" s="359" t="s">
        <v>3765</v>
      </c>
      <c r="B1077" s="360" t="s">
        <v>5190</v>
      </c>
      <c r="C1077" s="393">
        <v>0</v>
      </c>
      <c r="D1077" s="394"/>
      <c r="E1077" s="334">
        <v>0</v>
      </c>
      <c r="F1077" s="335">
        <v>1</v>
      </c>
      <c r="G1077" s="327">
        <v>0</v>
      </c>
      <c r="H1077" s="448">
        <v>1</v>
      </c>
    </row>
    <row r="1078" spans="1:8">
      <c r="A1078" s="347" t="s">
        <v>3811</v>
      </c>
      <c r="B1078" s="348" t="s">
        <v>5191</v>
      </c>
      <c r="C1078" s="393">
        <v>0</v>
      </c>
      <c r="D1078" s="394"/>
      <c r="E1078" s="334">
        <v>0</v>
      </c>
      <c r="F1078" s="335">
        <v>1</v>
      </c>
      <c r="G1078" s="327">
        <v>0</v>
      </c>
      <c r="H1078" s="448">
        <v>1</v>
      </c>
    </row>
    <row r="1079" spans="1:8">
      <c r="A1079" s="347" t="s">
        <v>5192</v>
      </c>
      <c r="B1079" s="348" t="s">
        <v>5193</v>
      </c>
      <c r="C1079" s="393">
        <v>0</v>
      </c>
      <c r="D1079" s="394"/>
      <c r="E1079" s="334">
        <v>0</v>
      </c>
      <c r="F1079" s="335">
        <v>1.0909090909090908</v>
      </c>
      <c r="G1079" s="327">
        <v>0</v>
      </c>
      <c r="H1079" s="448">
        <v>1.0909090909090908</v>
      </c>
    </row>
    <row r="1080" spans="1:8" ht="13.5" customHeight="1">
      <c r="A1080" s="363" t="s">
        <v>5194</v>
      </c>
      <c r="B1080" s="364" t="s">
        <v>5195</v>
      </c>
      <c r="C1080" s="393">
        <v>0</v>
      </c>
      <c r="D1080" s="394"/>
      <c r="E1080" s="334">
        <v>3</v>
      </c>
      <c r="F1080" s="335">
        <v>4.3636363636363633</v>
      </c>
      <c r="G1080" s="327">
        <v>3</v>
      </c>
      <c r="H1080" s="448">
        <v>4.3636363636363633</v>
      </c>
    </row>
    <row r="1081" spans="1:8" ht="13.5" customHeight="1">
      <c r="A1081" s="363" t="s">
        <v>5196</v>
      </c>
      <c r="B1081" s="364" t="s">
        <v>5197</v>
      </c>
      <c r="C1081" s="393">
        <v>0</v>
      </c>
      <c r="D1081" s="394"/>
      <c r="E1081" s="334">
        <v>0</v>
      </c>
      <c r="F1081" s="335">
        <v>7.6363636363636367</v>
      </c>
      <c r="G1081" s="327">
        <v>0</v>
      </c>
      <c r="H1081" s="448">
        <v>7.6363636363636367</v>
      </c>
    </row>
    <row r="1082" spans="1:8">
      <c r="A1082" s="363" t="s">
        <v>5198</v>
      </c>
      <c r="B1082" s="364" t="s">
        <v>5199</v>
      </c>
      <c r="C1082" s="393">
        <v>0</v>
      </c>
      <c r="D1082" s="394"/>
      <c r="E1082" s="334">
        <v>1</v>
      </c>
      <c r="F1082" s="335">
        <v>12</v>
      </c>
      <c r="G1082" s="327">
        <v>1</v>
      </c>
      <c r="H1082" s="448">
        <v>12</v>
      </c>
    </row>
    <row r="1083" spans="1:8">
      <c r="A1083" s="363" t="s">
        <v>5200</v>
      </c>
      <c r="B1083" s="364" t="s">
        <v>5201</v>
      </c>
      <c r="C1083" s="393">
        <v>0</v>
      </c>
      <c r="D1083" s="394"/>
      <c r="E1083" s="334">
        <v>1</v>
      </c>
      <c r="F1083" s="335">
        <v>6.545454545454545</v>
      </c>
      <c r="G1083" s="327">
        <v>1</v>
      </c>
      <c r="H1083" s="448">
        <v>6.545454545454545</v>
      </c>
    </row>
    <row r="1084" spans="1:8">
      <c r="A1084" s="347" t="s">
        <v>5202</v>
      </c>
      <c r="B1084" s="435" t="s">
        <v>3900</v>
      </c>
      <c r="C1084" s="393">
        <v>0</v>
      </c>
      <c r="D1084" s="394"/>
      <c r="E1084" s="334">
        <v>0</v>
      </c>
      <c r="F1084" s="335">
        <v>1</v>
      </c>
      <c r="G1084" s="327">
        <v>0</v>
      </c>
      <c r="H1084" s="448">
        <v>1</v>
      </c>
    </row>
    <row r="1085" spans="1:8">
      <c r="A1085" s="363" t="s">
        <v>5203</v>
      </c>
      <c r="B1085" s="364" t="s">
        <v>5204</v>
      </c>
      <c r="C1085" s="393">
        <v>0</v>
      </c>
      <c r="D1085" s="394"/>
      <c r="E1085" s="334">
        <v>2</v>
      </c>
      <c r="F1085" s="335">
        <v>2.1818181818181817</v>
      </c>
      <c r="G1085" s="327">
        <v>2</v>
      </c>
      <c r="H1085" s="448">
        <v>2.1818181818181817</v>
      </c>
    </row>
    <row r="1086" spans="1:8">
      <c r="A1086" s="368" t="s">
        <v>5205</v>
      </c>
      <c r="B1086" s="364" t="s">
        <v>5206</v>
      </c>
      <c r="C1086" s="393">
        <v>0</v>
      </c>
      <c r="D1086" s="394"/>
      <c r="E1086" s="334">
        <v>0</v>
      </c>
      <c r="F1086" s="335">
        <v>3.2727272727272725</v>
      </c>
      <c r="G1086" s="327">
        <v>0</v>
      </c>
      <c r="H1086" s="448">
        <v>3.2727272727272725</v>
      </c>
    </row>
    <row r="1087" spans="1:8">
      <c r="A1087" s="368" t="s">
        <v>3907</v>
      </c>
      <c r="B1087" s="364" t="s">
        <v>3908</v>
      </c>
      <c r="C1087" s="393">
        <v>0</v>
      </c>
      <c r="D1087" s="394"/>
      <c r="E1087" s="334">
        <v>1</v>
      </c>
      <c r="F1087" s="335">
        <v>3.2727272727272725</v>
      </c>
      <c r="G1087" s="327">
        <v>1</v>
      </c>
      <c r="H1087" s="448">
        <v>3.2727272727272725</v>
      </c>
    </row>
    <row r="1088" spans="1:8">
      <c r="A1088" s="363" t="s">
        <v>5207</v>
      </c>
      <c r="B1088" s="364" t="s">
        <v>5208</v>
      </c>
      <c r="C1088" s="393">
        <v>0</v>
      </c>
      <c r="D1088" s="394"/>
      <c r="E1088" s="334">
        <v>0</v>
      </c>
      <c r="F1088" s="335">
        <v>1</v>
      </c>
      <c r="G1088" s="327">
        <v>0</v>
      </c>
      <c r="H1088" s="448">
        <v>1</v>
      </c>
    </row>
    <row r="1089" spans="1:8" ht="25.5">
      <c r="A1089" s="349" t="s">
        <v>5209</v>
      </c>
      <c r="B1089" s="453" t="s">
        <v>5210</v>
      </c>
      <c r="C1089" s="393">
        <v>0</v>
      </c>
      <c r="D1089" s="394"/>
      <c r="E1089" s="334">
        <v>0</v>
      </c>
      <c r="F1089" s="335">
        <v>1</v>
      </c>
      <c r="G1089" s="327">
        <v>0</v>
      </c>
      <c r="H1089" s="448">
        <v>1</v>
      </c>
    </row>
    <row r="1090" spans="1:8">
      <c r="A1090" s="349" t="s">
        <v>5211</v>
      </c>
      <c r="B1090" s="435" t="s">
        <v>5212</v>
      </c>
      <c r="C1090" s="393">
        <v>0</v>
      </c>
      <c r="D1090" s="394"/>
      <c r="E1090" s="334">
        <v>0</v>
      </c>
      <c r="F1090" s="335">
        <v>1.0909090909090908</v>
      </c>
      <c r="G1090" s="327">
        <v>0</v>
      </c>
      <c r="H1090" s="448">
        <v>1.0909090909090908</v>
      </c>
    </row>
    <row r="1091" spans="1:8">
      <c r="A1091" s="363" t="s">
        <v>4374</v>
      </c>
      <c r="B1091" s="364" t="s">
        <v>4375</v>
      </c>
      <c r="C1091" s="393">
        <v>0</v>
      </c>
      <c r="D1091" s="394"/>
      <c r="E1091" s="334">
        <v>2</v>
      </c>
      <c r="F1091" s="335">
        <v>7.6363636363636367</v>
      </c>
      <c r="G1091" s="327">
        <v>2</v>
      </c>
      <c r="H1091" s="448">
        <v>7.6363636363636367</v>
      </c>
    </row>
    <row r="1092" spans="1:8">
      <c r="A1092" s="349" t="s">
        <v>4376</v>
      </c>
      <c r="B1092" s="454" t="s">
        <v>4377</v>
      </c>
      <c r="C1092" s="393">
        <v>0</v>
      </c>
      <c r="D1092" s="394"/>
      <c r="E1092" s="334">
        <v>1</v>
      </c>
      <c r="F1092" s="335">
        <v>4.3636363636363633</v>
      </c>
      <c r="G1092" s="327">
        <v>1</v>
      </c>
      <c r="H1092" s="448">
        <v>4.3636363636363633</v>
      </c>
    </row>
    <row r="1093" spans="1:8">
      <c r="A1093" s="363" t="s">
        <v>5213</v>
      </c>
      <c r="B1093" s="364" t="s">
        <v>5214</v>
      </c>
      <c r="C1093" s="393">
        <v>0</v>
      </c>
      <c r="D1093" s="394"/>
      <c r="E1093" s="334">
        <v>0</v>
      </c>
      <c r="F1093" s="335">
        <v>1</v>
      </c>
      <c r="G1093" s="327">
        <v>0</v>
      </c>
      <c r="H1093" s="448">
        <v>1</v>
      </c>
    </row>
    <row r="1094" spans="1:8" ht="25.5">
      <c r="A1094" s="347" t="s">
        <v>5215</v>
      </c>
      <c r="B1094" s="348" t="s">
        <v>5216</v>
      </c>
      <c r="C1094" s="393">
        <v>0</v>
      </c>
      <c r="D1094" s="394"/>
      <c r="E1094" s="334">
        <v>18</v>
      </c>
      <c r="F1094" s="335">
        <v>69.818181818181813</v>
      </c>
      <c r="G1094" s="327">
        <v>18</v>
      </c>
      <c r="H1094" s="448">
        <v>69.818181818181813</v>
      </c>
    </row>
    <row r="1095" spans="1:8">
      <c r="A1095" s="363" t="s">
        <v>5217</v>
      </c>
      <c r="B1095" s="364" t="s">
        <v>5218</v>
      </c>
      <c r="C1095" s="393">
        <v>0</v>
      </c>
      <c r="D1095" s="394"/>
      <c r="E1095" s="334">
        <v>0</v>
      </c>
      <c r="F1095" s="335">
        <v>1</v>
      </c>
      <c r="G1095" s="327">
        <v>0</v>
      </c>
      <c r="H1095" s="448">
        <v>1</v>
      </c>
    </row>
    <row r="1096" spans="1:8">
      <c r="A1096" s="363" t="s">
        <v>5219</v>
      </c>
      <c r="B1096" s="364" t="s">
        <v>5220</v>
      </c>
      <c r="C1096" s="393">
        <v>0</v>
      </c>
      <c r="D1096" s="394"/>
      <c r="E1096" s="334">
        <v>0</v>
      </c>
      <c r="F1096" s="335">
        <v>1.0909090909090908</v>
      </c>
      <c r="G1096" s="327">
        <v>0</v>
      </c>
      <c r="H1096" s="448">
        <v>1.0909090909090908</v>
      </c>
    </row>
    <row r="1097" spans="1:8">
      <c r="A1097" s="363" t="s">
        <v>5221</v>
      </c>
      <c r="B1097" s="364" t="s">
        <v>5222</v>
      </c>
      <c r="C1097" s="393">
        <v>0</v>
      </c>
      <c r="D1097" s="394"/>
      <c r="E1097" s="334">
        <v>17</v>
      </c>
      <c r="F1097" s="335">
        <v>80.727272727272734</v>
      </c>
      <c r="G1097" s="327">
        <v>17</v>
      </c>
      <c r="H1097" s="448">
        <v>80.727272727272734</v>
      </c>
    </row>
    <row r="1098" spans="1:8">
      <c r="A1098" s="368" t="s">
        <v>5223</v>
      </c>
      <c r="B1098" s="364" t="s">
        <v>5224</v>
      </c>
      <c r="C1098" s="393">
        <v>0</v>
      </c>
      <c r="D1098" s="394"/>
      <c r="E1098" s="334">
        <v>31</v>
      </c>
      <c r="F1098" s="335">
        <v>92.72727272727272</v>
      </c>
      <c r="G1098" s="327">
        <v>31</v>
      </c>
      <c r="H1098" s="448">
        <v>92.72727272727272</v>
      </c>
    </row>
    <row r="1099" spans="1:8">
      <c r="A1099" s="363" t="s">
        <v>5225</v>
      </c>
      <c r="B1099" s="364" t="s">
        <v>5226</v>
      </c>
      <c r="C1099" s="393">
        <v>0</v>
      </c>
      <c r="D1099" s="394"/>
      <c r="E1099" s="334">
        <v>0</v>
      </c>
      <c r="F1099" s="335">
        <v>1</v>
      </c>
      <c r="G1099" s="327">
        <v>0</v>
      </c>
      <c r="H1099" s="448">
        <v>1</v>
      </c>
    </row>
    <row r="1100" spans="1:8" ht="13.5" customHeight="1">
      <c r="A1100" s="363" t="s">
        <v>5227</v>
      </c>
      <c r="B1100" s="364" t="s">
        <v>5228</v>
      </c>
      <c r="C1100" s="393">
        <v>0</v>
      </c>
      <c r="D1100" s="394"/>
      <c r="E1100" s="334">
        <v>0</v>
      </c>
      <c r="F1100" s="335">
        <v>2.1818181818181817</v>
      </c>
      <c r="G1100" s="327">
        <v>0</v>
      </c>
      <c r="H1100" s="448">
        <v>2.1818181818181817</v>
      </c>
    </row>
    <row r="1101" spans="1:8">
      <c r="A1101" s="363" t="s">
        <v>5229</v>
      </c>
      <c r="B1101" s="364" t="s">
        <v>5230</v>
      </c>
      <c r="C1101" s="393">
        <v>0</v>
      </c>
      <c r="D1101" s="394"/>
      <c r="E1101" s="334">
        <v>0</v>
      </c>
      <c r="F1101" s="335">
        <v>3.2727272727272725</v>
      </c>
      <c r="G1101" s="327">
        <v>0</v>
      </c>
      <c r="H1101" s="448">
        <v>3.2727272727272725</v>
      </c>
    </row>
    <row r="1102" spans="1:8">
      <c r="A1102" s="349" t="s">
        <v>5231</v>
      </c>
      <c r="B1102" s="453" t="s">
        <v>5232</v>
      </c>
      <c r="C1102" s="393">
        <v>0</v>
      </c>
      <c r="D1102" s="394"/>
      <c r="E1102" s="334">
        <v>9</v>
      </c>
      <c r="F1102" s="335">
        <v>26.18181818181818</v>
      </c>
      <c r="G1102" s="327">
        <v>9</v>
      </c>
      <c r="H1102" s="448">
        <v>26.18181818181818</v>
      </c>
    </row>
    <row r="1103" spans="1:8">
      <c r="A1103" s="332" t="s">
        <v>5233</v>
      </c>
      <c r="B1103" s="455" t="s">
        <v>5234</v>
      </c>
      <c r="C1103" s="393">
        <v>0</v>
      </c>
      <c r="D1103" s="394"/>
      <c r="E1103" s="334">
        <v>0</v>
      </c>
      <c r="F1103" s="335">
        <v>1.0909090909090908</v>
      </c>
      <c r="G1103" s="327">
        <v>0</v>
      </c>
      <c r="H1103" s="448">
        <v>1.0909090909090908</v>
      </c>
    </row>
    <row r="1104" spans="1:8">
      <c r="A1104" s="349" t="s">
        <v>5235</v>
      </c>
      <c r="B1104" s="435" t="s">
        <v>5236</v>
      </c>
      <c r="C1104" s="393">
        <v>0</v>
      </c>
      <c r="D1104" s="394"/>
      <c r="E1104" s="334">
        <v>0</v>
      </c>
      <c r="F1104" s="335">
        <v>1.0909090909090908</v>
      </c>
      <c r="G1104" s="327">
        <v>0</v>
      </c>
      <c r="H1104" s="448">
        <v>1.0909090909090908</v>
      </c>
    </row>
    <row r="1105" spans="1:8">
      <c r="A1105" s="363" t="s">
        <v>5237</v>
      </c>
      <c r="B1105" s="364" t="s">
        <v>5238</v>
      </c>
      <c r="C1105" s="393">
        <v>0</v>
      </c>
      <c r="D1105" s="394"/>
      <c r="E1105" s="334">
        <v>4</v>
      </c>
      <c r="F1105" s="335">
        <v>7.6363636363636367</v>
      </c>
      <c r="G1105" s="327">
        <v>4</v>
      </c>
      <c r="H1105" s="448">
        <v>7.6363636363636367</v>
      </c>
    </row>
    <row r="1106" spans="1:8">
      <c r="A1106" s="363" t="s">
        <v>5239</v>
      </c>
      <c r="B1106" s="364" t="s">
        <v>5240</v>
      </c>
      <c r="C1106" s="393">
        <v>0</v>
      </c>
      <c r="D1106" s="394"/>
      <c r="E1106" s="334">
        <v>17</v>
      </c>
      <c r="F1106" s="335">
        <v>73.090909090909093</v>
      </c>
      <c r="G1106" s="327">
        <v>17</v>
      </c>
      <c r="H1106" s="448">
        <v>73.090909090909093</v>
      </c>
    </row>
    <row r="1107" spans="1:8" ht="15.75" customHeight="1">
      <c r="A1107" s="363" t="s">
        <v>5241</v>
      </c>
      <c r="B1107" s="364" t="s">
        <v>5242</v>
      </c>
      <c r="C1107" s="393">
        <v>0</v>
      </c>
      <c r="D1107" s="394"/>
      <c r="E1107" s="334">
        <v>0</v>
      </c>
      <c r="F1107" s="335">
        <v>1</v>
      </c>
      <c r="G1107" s="327">
        <v>0</v>
      </c>
      <c r="H1107" s="448">
        <v>1</v>
      </c>
    </row>
    <row r="1108" spans="1:8" ht="15.75" customHeight="1">
      <c r="A1108" s="349" t="s">
        <v>3913</v>
      </c>
      <c r="B1108" s="454" t="s">
        <v>3914</v>
      </c>
      <c r="C1108" s="393">
        <v>0</v>
      </c>
      <c r="D1108" s="394"/>
      <c r="E1108" s="334">
        <v>1</v>
      </c>
      <c r="F1108" s="335">
        <v>1.0909090909090908</v>
      </c>
      <c r="G1108" s="327">
        <v>1</v>
      </c>
      <c r="H1108" s="448">
        <v>1.0909090909090908</v>
      </c>
    </row>
    <row r="1109" spans="1:8" ht="15.75" customHeight="1">
      <c r="A1109" s="363" t="s">
        <v>3915</v>
      </c>
      <c r="B1109" s="364" t="s">
        <v>3916</v>
      </c>
      <c r="C1109" s="393">
        <v>0</v>
      </c>
      <c r="D1109" s="394"/>
      <c r="E1109" s="334">
        <v>13</v>
      </c>
      <c r="F1109" s="335">
        <v>38.18181818181818</v>
      </c>
      <c r="G1109" s="327">
        <v>13</v>
      </c>
      <c r="H1109" s="448">
        <v>38.18181818181818</v>
      </c>
    </row>
    <row r="1110" spans="1:8" ht="12.75" customHeight="1">
      <c r="A1110" s="363" t="s">
        <v>5243</v>
      </c>
      <c r="B1110" s="364" t="s">
        <v>5244</v>
      </c>
      <c r="C1110" s="393">
        <v>0</v>
      </c>
      <c r="D1110" s="394"/>
      <c r="E1110" s="334">
        <v>0</v>
      </c>
      <c r="F1110" s="335">
        <v>1.0909090909090908</v>
      </c>
      <c r="G1110" s="327">
        <v>0</v>
      </c>
      <c r="H1110" s="448">
        <v>1.0909090909090908</v>
      </c>
    </row>
    <row r="1111" spans="1:8" ht="15" customHeight="1">
      <c r="A1111" s="363" t="s">
        <v>3919</v>
      </c>
      <c r="B1111" s="364" t="s">
        <v>3920</v>
      </c>
      <c r="C1111" s="393">
        <v>0</v>
      </c>
      <c r="D1111" s="394"/>
      <c r="E1111" s="334">
        <v>1</v>
      </c>
      <c r="F1111" s="335">
        <v>3.2727272727272725</v>
      </c>
      <c r="G1111" s="327">
        <v>1</v>
      </c>
      <c r="H1111" s="448">
        <v>3.2727272727272725</v>
      </c>
    </row>
    <row r="1112" spans="1:8" ht="14.25" customHeight="1">
      <c r="A1112" s="363" t="s">
        <v>5245</v>
      </c>
      <c r="B1112" s="364" t="s">
        <v>3922</v>
      </c>
      <c r="C1112" s="393">
        <v>0</v>
      </c>
      <c r="D1112" s="394"/>
      <c r="E1112" s="334">
        <v>1</v>
      </c>
      <c r="F1112" s="335">
        <v>1.0909090909090908</v>
      </c>
      <c r="G1112" s="327">
        <v>1</v>
      </c>
      <c r="H1112" s="448">
        <v>1.0909090909090908</v>
      </c>
    </row>
    <row r="1113" spans="1:8">
      <c r="A1113" s="363" t="s">
        <v>3923</v>
      </c>
      <c r="B1113" s="364" t="s">
        <v>3924</v>
      </c>
      <c r="C1113" s="393">
        <v>0</v>
      </c>
      <c r="D1113" s="394"/>
      <c r="E1113" s="334">
        <v>8</v>
      </c>
      <c r="F1113" s="335">
        <v>22.90909090909091</v>
      </c>
      <c r="G1113" s="327">
        <v>8</v>
      </c>
      <c r="H1113" s="448">
        <v>22.90909090909091</v>
      </c>
    </row>
    <row r="1114" spans="1:8">
      <c r="A1114" s="363" t="s">
        <v>5246</v>
      </c>
      <c r="B1114" s="364" t="s">
        <v>5247</v>
      </c>
      <c r="C1114" s="393">
        <v>0</v>
      </c>
      <c r="D1114" s="394"/>
      <c r="E1114" s="334">
        <v>2</v>
      </c>
      <c r="F1114" s="335">
        <v>4.3636363636363633</v>
      </c>
      <c r="G1114" s="327">
        <v>2</v>
      </c>
      <c r="H1114" s="448">
        <v>4.3636363636363633</v>
      </c>
    </row>
    <row r="1115" spans="1:8">
      <c r="A1115" s="363" t="s">
        <v>5248</v>
      </c>
      <c r="B1115" s="364" t="s">
        <v>5249</v>
      </c>
      <c r="C1115" s="393">
        <v>0</v>
      </c>
      <c r="D1115" s="394"/>
      <c r="E1115" s="334">
        <v>6</v>
      </c>
      <c r="F1115" s="335">
        <v>19.636363636363637</v>
      </c>
      <c r="G1115" s="327">
        <v>6</v>
      </c>
      <c r="H1115" s="448">
        <v>19.636363636363637</v>
      </c>
    </row>
    <row r="1116" spans="1:8">
      <c r="A1116" s="368" t="s">
        <v>5250</v>
      </c>
      <c r="B1116" s="439" t="s">
        <v>5251</v>
      </c>
      <c r="C1116" s="393">
        <v>0</v>
      </c>
      <c r="D1116" s="394"/>
      <c r="E1116" s="334">
        <v>2</v>
      </c>
      <c r="F1116" s="335">
        <v>4.3636363636363633</v>
      </c>
      <c r="G1116" s="327">
        <v>2</v>
      </c>
      <c r="H1116" s="448">
        <v>4.3636363636363633</v>
      </c>
    </row>
    <row r="1117" spans="1:8">
      <c r="A1117" s="363" t="s">
        <v>3925</v>
      </c>
      <c r="B1117" s="378" t="s">
        <v>3926</v>
      </c>
      <c r="C1117" s="393">
        <v>0</v>
      </c>
      <c r="D1117" s="394"/>
      <c r="E1117" s="334">
        <v>4</v>
      </c>
      <c r="F1117" s="335">
        <v>16.363636363636363</v>
      </c>
      <c r="G1117" s="327">
        <v>4</v>
      </c>
      <c r="H1117" s="448">
        <v>16.363636363636363</v>
      </c>
    </row>
    <row r="1118" spans="1:8">
      <c r="A1118" s="363" t="s">
        <v>5252</v>
      </c>
      <c r="B1118" s="364" t="s">
        <v>5253</v>
      </c>
      <c r="C1118" s="393">
        <v>0</v>
      </c>
      <c r="D1118" s="394"/>
      <c r="E1118" s="334">
        <v>3</v>
      </c>
      <c r="F1118" s="335">
        <v>7.6363636363636367</v>
      </c>
      <c r="G1118" s="327">
        <v>3</v>
      </c>
      <c r="H1118" s="448">
        <v>7.6363636363636367</v>
      </c>
    </row>
    <row r="1119" spans="1:8">
      <c r="A1119" s="368" t="s">
        <v>4384</v>
      </c>
      <c r="B1119" s="364" t="s">
        <v>4385</v>
      </c>
      <c r="C1119" s="393">
        <v>0</v>
      </c>
      <c r="D1119" s="394"/>
      <c r="E1119" s="334">
        <v>148</v>
      </c>
      <c r="F1119" s="335">
        <v>565.09090909090912</v>
      </c>
      <c r="G1119" s="327">
        <v>148</v>
      </c>
      <c r="H1119" s="448">
        <v>565.09090909090912</v>
      </c>
    </row>
    <row r="1120" spans="1:8" ht="25.5">
      <c r="A1120" s="363" t="s">
        <v>5254</v>
      </c>
      <c r="B1120" s="364" t="s">
        <v>5255</v>
      </c>
      <c r="C1120" s="393">
        <v>0</v>
      </c>
      <c r="D1120" s="394"/>
      <c r="E1120" s="334">
        <v>7</v>
      </c>
      <c r="F1120" s="335">
        <v>14.181818181818183</v>
      </c>
      <c r="G1120" s="327">
        <v>7</v>
      </c>
      <c r="H1120" s="448">
        <v>14.181818181818183</v>
      </c>
    </row>
    <row r="1121" spans="1:8">
      <c r="A1121" s="363" t="s">
        <v>5256</v>
      </c>
      <c r="B1121" s="364" t="s">
        <v>5257</v>
      </c>
      <c r="C1121" s="393">
        <v>0</v>
      </c>
      <c r="D1121" s="394"/>
      <c r="E1121" s="334">
        <v>0</v>
      </c>
      <c r="F1121" s="335">
        <v>2.1818181818181817</v>
      </c>
      <c r="G1121" s="327">
        <v>0</v>
      </c>
      <c r="H1121" s="448">
        <v>2.1818181818181817</v>
      </c>
    </row>
    <row r="1122" spans="1:8">
      <c r="A1122" s="363" t="s">
        <v>5258</v>
      </c>
      <c r="B1122" s="364" t="s">
        <v>5259</v>
      </c>
      <c r="C1122" s="393">
        <v>0</v>
      </c>
      <c r="D1122" s="394"/>
      <c r="E1122" s="334">
        <v>61</v>
      </c>
      <c r="F1122" s="335">
        <v>261.81818181818181</v>
      </c>
      <c r="G1122" s="327">
        <v>61</v>
      </c>
      <c r="H1122" s="448">
        <v>261.81818181818181</v>
      </c>
    </row>
    <row r="1123" spans="1:8" ht="15" customHeight="1">
      <c r="A1123" s="330" t="s">
        <v>5260</v>
      </c>
      <c r="B1123" s="375" t="s">
        <v>5261</v>
      </c>
      <c r="C1123" s="393">
        <v>0</v>
      </c>
      <c r="D1123" s="394"/>
      <c r="E1123" s="334">
        <v>3</v>
      </c>
      <c r="F1123" s="335">
        <v>18.545454545454543</v>
      </c>
      <c r="G1123" s="327">
        <v>3</v>
      </c>
      <c r="H1123" s="448">
        <v>18.545454545454543</v>
      </c>
    </row>
    <row r="1124" spans="1:8" ht="15" customHeight="1">
      <c r="A1124" s="363" t="s">
        <v>5262</v>
      </c>
      <c r="B1124" s="364" t="s">
        <v>5263</v>
      </c>
      <c r="C1124" s="393">
        <v>0</v>
      </c>
      <c r="D1124" s="394"/>
      <c r="E1124" s="334">
        <v>0</v>
      </c>
      <c r="F1124" s="335">
        <v>2.1818181818181817</v>
      </c>
      <c r="G1124" s="327">
        <v>0</v>
      </c>
      <c r="H1124" s="448">
        <v>2.1818181818181817</v>
      </c>
    </row>
    <row r="1125" spans="1:8" ht="25.5">
      <c r="A1125" s="363" t="s">
        <v>5264</v>
      </c>
      <c r="B1125" s="364" t="s">
        <v>5265</v>
      </c>
      <c r="C1125" s="393">
        <v>0</v>
      </c>
      <c r="D1125" s="394"/>
      <c r="E1125" s="334">
        <v>2</v>
      </c>
      <c r="F1125" s="335">
        <v>33.81818181818182</v>
      </c>
      <c r="G1125" s="327">
        <v>2</v>
      </c>
      <c r="H1125" s="448">
        <v>33.81818181818182</v>
      </c>
    </row>
    <row r="1126" spans="1:8">
      <c r="A1126" s="363" t="s">
        <v>5266</v>
      </c>
      <c r="B1126" s="364" t="s">
        <v>5267</v>
      </c>
      <c r="C1126" s="393">
        <v>0</v>
      </c>
      <c r="D1126" s="394"/>
      <c r="E1126" s="334">
        <v>0</v>
      </c>
      <c r="F1126" s="335">
        <v>1</v>
      </c>
      <c r="G1126" s="327">
        <v>0</v>
      </c>
      <c r="H1126" s="448">
        <v>1</v>
      </c>
    </row>
    <row r="1127" spans="1:8">
      <c r="A1127" s="347" t="s">
        <v>5268</v>
      </c>
      <c r="B1127" s="435" t="s">
        <v>5269</v>
      </c>
      <c r="C1127" s="393">
        <v>0</v>
      </c>
      <c r="D1127" s="394"/>
      <c r="E1127" s="334">
        <v>3</v>
      </c>
      <c r="F1127" s="335">
        <v>12</v>
      </c>
      <c r="G1127" s="327">
        <v>3</v>
      </c>
      <c r="H1127" s="448">
        <v>12</v>
      </c>
    </row>
    <row r="1128" spans="1:8">
      <c r="A1128" s="363" t="s">
        <v>3931</v>
      </c>
      <c r="B1128" s="364" t="s">
        <v>3932</v>
      </c>
      <c r="C1128" s="393">
        <v>0</v>
      </c>
      <c r="D1128" s="394"/>
      <c r="E1128" s="334">
        <v>15</v>
      </c>
      <c r="F1128" s="335">
        <v>54.545454545454547</v>
      </c>
      <c r="G1128" s="327">
        <v>15</v>
      </c>
      <c r="H1128" s="448">
        <v>54.545454545454547</v>
      </c>
    </row>
    <row r="1129" spans="1:8">
      <c r="A1129" s="349" t="s">
        <v>5270</v>
      </c>
      <c r="B1129" s="453" t="s">
        <v>5271</v>
      </c>
      <c r="C1129" s="393">
        <v>0</v>
      </c>
      <c r="D1129" s="394"/>
      <c r="E1129" s="334">
        <v>0</v>
      </c>
      <c r="F1129" s="335">
        <v>1.0909090909090908</v>
      </c>
      <c r="G1129" s="327">
        <v>0</v>
      </c>
      <c r="H1129" s="448">
        <v>1.0909090909090908</v>
      </c>
    </row>
    <row r="1130" spans="1:8">
      <c r="A1130" s="363" t="s">
        <v>3933</v>
      </c>
      <c r="B1130" s="364" t="s">
        <v>5272</v>
      </c>
      <c r="C1130" s="393">
        <v>0</v>
      </c>
      <c r="D1130" s="394"/>
      <c r="E1130" s="334">
        <v>13</v>
      </c>
      <c r="F1130" s="335">
        <v>29.454545454545453</v>
      </c>
      <c r="G1130" s="327">
        <v>13</v>
      </c>
      <c r="H1130" s="448">
        <v>29.454545454545453</v>
      </c>
    </row>
    <row r="1131" spans="1:8">
      <c r="A1131" s="363" t="s">
        <v>3935</v>
      </c>
      <c r="B1131" s="435" t="s">
        <v>3936</v>
      </c>
      <c r="C1131" s="393">
        <v>0</v>
      </c>
      <c r="D1131" s="394"/>
      <c r="E1131" s="334">
        <v>14</v>
      </c>
      <c r="F1131" s="335">
        <v>67.63636363636364</v>
      </c>
      <c r="G1131" s="327">
        <v>14</v>
      </c>
      <c r="H1131" s="448">
        <v>67.63636363636364</v>
      </c>
    </row>
    <row r="1132" spans="1:8">
      <c r="A1132" s="368" t="s">
        <v>5273</v>
      </c>
      <c r="B1132" s="439" t="s">
        <v>5274</v>
      </c>
      <c r="C1132" s="456">
        <v>0</v>
      </c>
      <c r="D1132" s="457"/>
      <c r="E1132" s="334">
        <v>9</v>
      </c>
      <c r="F1132" s="335">
        <v>45.81818181818182</v>
      </c>
      <c r="G1132" s="327">
        <v>9</v>
      </c>
      <c r="H1132" s="448">
        <v>45.81818181818182</v>
      </c>
    </row>
    <row r="1133" spans="1:8" ht="13.5" customHeight="1">
      <c r="A1133" s="363" t="s">
        <v>4388</v>
      </c>
      <c r="B1133" s="364" t="s">
        <v>4389</v>
      </c>
      <c r="C1133" s="393">
        <v>0</v>
      </c>
      <c r="D1133" s="394"/>
      <c r="E1133" s="334">
        <v>0</v>
      </c>
      <c r="F1133" s="335">
        <v>1</v>
      </c>
      <c r="G1133" s="327">
        <v>0</v>
      </c>
      <c r="H1133" s="448">
        <v>1</v>
      </c>
    </row>
    <row r="1134" spans="1:8">
      <c r="A1134" s="363" t="s">
        <v>5275</v>
      </c>
      <c r="B1134" s="364" t="s">
        <v>5276</v>
      </c>
      <c r="C1134" s="393">
        <v>0</v>
      </c>
      <c r="D1134" s="394"/>
      <c r="E1134" s="334">
        <v>1</v>
      </c>
      <c r="F1134" s="335">
        <v>4.3636363636363633</v>
      </c>
      <c r="G1134" s="327">
        <v>1</v>
      </c>
      <c r="H1134" s="448">
        <v>4.3636363636363633</v>
      </c>
    </row>
    <row r="1135" spans="1:8" ht="25.5">
      <c r="A1135" s="363" t="s">
        <v>5277</v>
      </c>
      <c r="B1135" s="364" t="s">
        <v>5278</v>
      </c>
      <c r="C1135" s="393">
        <v>0</v>
      </c>
      <c r="D1135" s="394"/>
      <c r="E1135" s="334">
        <v>0</v>
      </c>
      <c r="F1135" s="335">
        <v>2.1818181818181817</v>
      </c>
      <c r="G1135" s="327">
        <v>0</v>
      </c>
      <c r="H1135" s="448">
        <v>2.1818181818181817</v>
      </c>
    </row>
    <row r="1136" spans="1:8">
      <c r="A1136" s="363" t="s">
        <v>5279</v>
      </c>
      <c r="B1136" s="364" t="s">
        <v>5280</v>
      </c>
      <c r="C1136" s="393">
        <v>0</v>
      </c>
      <c r="D1136" s="394"/>
      <c r="E1136" s="334">
        <v>0</v>
      </c>
      <c r="F1136" s="335">
        <v>1.0909090909090908</v>
      </c>
      <c r="G1136" s="327">
        <v>0</v>
      </c>
      <c r="H1136" s="448">
        <v>1.0909090909090908</v>
      </c>
    </row>
    <row r="1137" spans="1:8" ht="25.5">
      <c r="A1137" s="363" t="s">
        <v>5281</v>
      </c>
      <c r="B1137" s="364" t="s">
        <v>5282</v>
      </c>
      <c r="C1137" s="393">
        <v>0</v>
      </c>
      <c r="D1137" s="394"/>
      <c r="E1137" s="334">
        <v>0</v>
      </c>
      <c r="F1137" s="335">
        <v>1</v>
      </c>
      <c r="G1137" s="327">
        <v>0</v>
      </c>
      <c r="H1137" s="448">
        <v>1</v>
      </c>
    </row>
    <row r="1138" spans="1:8" ht="25.5">
      <c r="A1138" s="363" t="s">
        <v>5283</v>
      </c>
      <c r="B1138" s="364" t="s">
        <v>5284</v>
      </c>
      <c r="C1138" s="393">
        <v>0</v>
      </c>
      <c r="D1138" s="394"/>
      <c r="E1138" s="334">
        <v>0</v>
      </c>
      <c r="F1138" s="335">
        <v>1</v>
      </c>
      <c r="G1138" s="327">
        <v>0</v>
      </c>
      <c r="H1138" s="448">
        <v>1</v>
      </c>
    </row>
    <row r="1139" spans="1:8">
      <c r="A1139" s="363" t="s">
        <v>5285</v>
      </c>
      <c r="B1139" s="364" t="s">
        <v>5286</v>
      </c>
      <c r="C1139" s="393">
        <v>0</v>
      </c>
      <c r="D1139" s="394"/>
      <c r="E1139" s="334">
        <v>0</v>
      </c>
      <c r="F1139" s="335">
        <v>1</v>
      </c>
      <c r="G1139" s="327">
        <v>0</v>
      </c>
      <c r="H1139" s="448">
        <v>1</v>
      </c>
    </row>
    <row r="1140" spans="1:8">
      <c r="A1140" s="349" t="s">
        <v>5287</v>
      </c>
      <c r="B1140" s="453" t="s">
        <v>5288</v>
      </c>
      <c r="C1140" s="393">
        <v>0</v>
      </c>
      <c r="D1140" s="394"/>
      <c r="E1140" s="334">
        <v>0</v>
      </c>
      <c r="F1140" s="335">
        <v>1</v>
      </c>
      <c r="G1140" s="327">
        <v>0</v>
      </c>
      <c r="H1140" s="448">
        <v>1</v>
      </c>
    </row>
    <row r="1141" spans="1:8">
      <c r="A1141" s="363" t="s">
        <v>5289</v>
      </c>
      <c r="B1141" s="364" t="s">
        <v>5290</v>
      </c>
      <c r="C1141" s="393">
        <v>0</v>
      </c>
      <c r="D1141" s="394"/>
      <c r="E1141" s="334">
        <v>1</v>
      </c>
      <c r="F1141" s="335">
        <v>1</v>
      </c>
      <c r="G1141" s="327">
        <v>1</v>
      </c>
      <c r="H1141" s="448">
        <v>1</v>
      </c>
    </row>
    <row r="1142" spans="1:8">
      <c r="A1142" s="363" t="s">
        <v>5291</v>
      </c>
      <c r="B1142" s="364" t="s">
        <v>5292</v>
      </c>
      <c r="C1142" s="393">
        <v>0</v>
      </c>
      <c r="D1142" s="394"/>
      <c r="E1142" s="334">
        <v>0</v>
      </c>
      <c r="F1142" s="335">
        <v>1</v>
      </c>
      <c r="G1142" s="327">
        <v>0</v>
      </c>
      <c r="H1142" s="448">
        <v>1</v>
      </c>
    </row>
    <row r="1143" spans="1:8">
      <c r="A1143" s="363" t="s">
        <v>5293</v>
      </c>
      <c r="B1143" s="364" t="s">
        <v>5294</v>
      </c>
      <c r="C1143" s="393">
        <v>0</v>
      </c>
      <c r="D1143" s="394"/>
      <c r="E1143" s="334">
        <v>0</v>
      </c>
      <c r="F1143" s="335">
        <v>1</v>
      </c>
      <c r="G1143" s="327">
        <v>0</v>
      </c>
      <c r="H1143" s="448">
        <v>1</v>
      </c>
    </row>
    <row r="1144" spans="1:8">
      <c r="A1144" s="363" t="s">
        <v>5295</v>
      </c>
      <c r="B1144" s="364" t="s">
        <v>5296</v>
      </c>
      <c r="C1144" s="393">
        <v>0</v>
      </c>
      <c r="D1144" s="394"/>
      <c r="E1144" s="334">
        <v>0</v>
      </c>
      <c r="F1144" s="335">
        <v>1</v>
      </c>
      <c r="G1144" s="327">
        <v>0</v>
      </c>
      <c r="H1144" s="448">
        <v>1</v>
      </c>
    </row>
    <row r="1145" spans="1:8">
      <c r="A1145" s="363" t="s">
        <v>5297</v>
      </c>
      <c r="B1145" s="364" t="s">
        <v>5298</v>
      </c>
      <c r="C1145" s="393">
        <v>0</v>
      </c>
      <c r="D1145" s="394"/>
      <c r="E1145" s="334">
        <v>0</v>
      </c>
      <c r="F1145" s="335">
        <v>1</v>
      </c>
      <c r="G1145" s="327">
        <v>0</v>
      </c>
      <c r="H1145" s="448">
        <v>1</v>
      </c>
    </row>
    <row r="1146" spans="1:8">
      <c r="A1146" s="330" t="s">
        <v>5299</v>
      </c>
      <c r="B1146" s="343" t="s">
        <v>5300</v>
      </c>
      <c r="C1146" s="393">
        <v>0</v>
      </c>
      <c r="D1146" s="394"/>
      <c r="E1146" s="334">
        <v>0</v>
      </c>
      <c r="F1146" s="335">
        <v>1</v>
      </c>
      <c r="G1146" s="327">
        <v>0</v>
      </c>
      <c r="H1146" s="448">
        <v>1</v>
      </c>
    </row>
    <row r="1147" spans="1:8">
      <c r="A1147" s="363" t="s">
        <v>5301</v>
      </c>
      <c r="B1147" s="364" t="s">
        <v>5302</v>
      </c>
      <c r="C1147" s="393">
        <v>0</v>
      </c>
      <c r="D1147" s="394"/>
      <c r="E1147" s="334">
        <v>0</v>
      </c>
      <c r="F1147" s="335">
        <v>2.1818181818181817</v>
      </c>
      <c r="G1147" s="327">
        <v>0</v>
      </c>
      <c r="H1147" s="448">
        <v>2.1818181818181817</v>
      </c>
    </row>
    <row r="1148" spans="1:8" ht="12" customHeight="1">
      <c r="A1148" s="363" t="s">
        <v>3941</v>
      </c>
      <c r="B1148" s="364" t="s">
        <v>3942</v>
      </c>
      <c r="C1148" s="393">
        <v>0</v>
      </c>
      <c r="D1148" s="394"/>
      <c r="E1148" s="334">
        <v>2</v>
      </c>
      <c r="F1148" s="335">
        <v>7.6363636363636367</v>
      </c>
      <c r="G1148" s="327">
        <v>2</v>
      </c>
      <c r="H1148" s="448">
        <v>7.6363636363636367</v>
      </c>
    </row>
    <row r="1149" spans="1:8">
      <c r="A1149" s="363" t="s">
        <v>5303</v>
      </c>
      <c r="B1149" s="435" t="s">
        <v>5304</v>
      </c>
      <c r="C1149" s="393">
        <v>0</v>
      </c>
      <c r="D1149" s="394"/>
      <c r="E1149" s="334">
        <v>0</v>
      </c>
      <c r="F1149" s="335">
        <v>2.1818181818181817</v>
      </c>
      <c r="G1149" s="327">
        <v>0</v>
      </c>
      <c r="H1149" s="448">
        <v>2.1818181818181817</v>
      </c>
    </row>
    <row r="1150" spans="1:8">
      <c r="A1150" s="359" t="s">
        <v>5305</v>
      </c>
      <c r="B1150" s="360" t="s">
        <v>5306</v>
      </c>
      <c r="C1150" s="393">
        <v>0</v>
      </c>
      <c r="D1150" s="394"/>
      <c r="E1150" s="334">
        <v>0</v>
      </c>
      <c r="F1150" s="335">
        <v>1</v>
      </c>
      <c r="G1150" s="327">
        <v>0</v>
      </c>
      <c r="H1150" s="448">
        <v>1</v>
      </c>
    </row>
    <row r="1151" spans="1:8">
      <c r="A1151" s="359" t="s">
        <v>3945</v>
      </c>
      <c r="B1151" s="360" t="s">
        <v>3946</v>
      </c>
      <c r="C1151" s="393">
        <v>0</v>
      </c>
      <c r="D1151" s="394"/>
      <c r="E1151" s="334">
        <v>1</v>
      </c>
      <c r="F1151" s="335">
        <v>3.2727272727272725</v>
      </c>
      <c r="G1151" s="327">
        <v>1</v>
      </c>
      <c r="H1151" s="448">
        <v>3.2727272727272725</v>
      </c>
    </row>
    <row r="1152" spans="1:8">
      <c r="A1152" s="359" t="s">
        <v>5307</v>
      </c>
      <c r="B1152" s="360" t="s">
        <v>5308</v>
      </c>
      <c r="C1152" s="995">
        <v>0</v>
      </c>
      <c r="D1152" s="996"/>
      <c r="E1152" s="334">
        <v>0</v>
      </c>
      <c r="F1152" s="335">
        <v>1</v>
      </c>
      <c r="G1152" s="327">
        <v>0</v>
      </c>
      <c r="H1152" s="448">
        <v>1</v>
      </c>
    </row>
    <row r="1153" spans="1:8">
      <c r="A1153" s="359" t="s">
        <v>5309</v>
      </c>
      <c r="B1153" s="360" t="s">
        <v>5310</v>
      </c>
      <c r="C1153" s="995">
        <v>0</v>
      </c>
      <c r="D1153" s="996"/>
      <c r="E1153" s="334">
        <v>3</v>
      </c>
      <c r="F1153" s="335">
        <v>2.1818181818181817</v>
      </c>
      <c r="G1153" s="327">
        <v>3</v>
      </c>
      <c r="H1153" s="448">
        <v>2.1818181818181817</v>
      </c>
    </row>
    <row r="1154" spans="1:8">
      <c r="A1154" s="359" t="s">
        <v>3947</v>
      </c>
      <c r="B1154" s="360" t="s">
        <v>3948</v>
      </c>
      <c r="C1154" s="995">
        <v>0</v>
      </c>
      <c r="D1154" s="996"/>
      <c r="E1154" s="334">
        <v>2</v>
      </c>
      <c r="F1154" s="335">
        <v>14.181818181818183</v>
      </c>
      <c r="G1154" s="327">
        <v>2</v>
      </c>
      <c r="H1154" s="448">
        <v>14.181818181818183</v>
      </c>
    </row>
    <row r="1155" spans="1:8">
      <c r="A1155" s="359" t="s">
        <v>5311</v>
      </c>
      <c r="B1155" s="360" t="s">
        <v>5312</v>
      </c>
      <c r="C1155" s="995">
        <v>0</v>
      </c>
      <c r="D1155" s="996"/>
      <c r="E1155" s="334">
        <v>0</v>
      </c>
      <c r="F1155" s="335">
        <v>1</v>
      </c>
      <c r="G1155" s="327">
        <v>0</v>
      </c>
      <c r="H1155" s="448">
        <v>1</v>
      </c>
    </row>
    <row r="1156" spans="1:8" ht="16.5" customHeight="1">
      <c r="A1156" s="359" t="s">
        <v>5313</v>
      </c>
      <c r="B1156" s="360" t="s">
        <v>5314</v>
      </c>
      <c r="C1156" s="995">
        <v>0</v>
      </c>
      <c r="D1156" s="996"/>
      <c r="E1156" s="334">
        <v>0</v>
      </c>
      <c r="F1156" s="335">
        <v>2.1818181818181817</v>
      </c>
      <c r="G1156" s="327">
        <v>0</v>
      </c>
      <c r="H1156" s="448">
        <v>2.1818181818181817</v>
      </c>
    </row>
    <row r="1157" spans="1:8">
      <c r="A1157" s="359" t="s">
        <v>5315</v>
      </c>
      <c r="B1157" s="360" t="s">
        <v>5316</v>
      </c>
      <c r="C1157" s="995">
        <v>0</v>
      </c>
      <c r="D1157" s="996"/>
      <c r="E1157" s="334">
        <v>0</v>
      </c>
      <c r="F1157" s="335">
        <v>1</v>
      </c>
      <c r="G1157" s="327">
        <v>0</v>
      </c>
      <c r="H1157" s="448">
        <v>1</v>
      </c>
    </row>
    <row r="1158" spans="1:8">
      <c r="A1158" s="330" t="s">
        <v>5317</v>
      </c>
      <c r="B1158" s="331" t="s">
        <v>5318</v>
      </c>
      <c r="C1158" s="995">
        <v>0</v>
      </c>
      <c r="D1158" s="996"/>
      <c r="E1158" s="540">
        <v>2</v>
      </c>
      <c r="F1158" s="541">
        <v>6.545454545454545</v>
      </c>
      <c r="G1158" s="327">
        <v>2</v>
      </c>
      <c r="H1158" s="448">
        <v>6.545454545454545</v>
      </c>
    </row>
    <row r="1159" spans="1:8">
      <c r="A1159" s="330" t="s">
        <v>5319</v>
      </c>
      <c r="B1159" s="331" t="s">
        <v>5320</v>
      </c>
      <c r="C1159" s="995">
        <v>0</v>
      </c>
      <c r="D1159" s="996"/>
      <c r="E1159" s="540">
        <v>0</v>
      </c>
      <c r="F1159" s="541">
        <v>3.2727272727272725</v>
      </c>
      <c r="G1159" s="327">
        <v>0</v>
      </c>
      <c r="H1159" s="448">
        <v>3.2727272727272725</v>
      </c>
    </row>
    <row r="1160" spans="1:8">
      <c r="A1160" s="330" t="s">
        <v>3951</v>
      </c>
      <c r="B1160" s="331" t="s">
        <v>3952</v>
      </c>
      <c r="C1160" s="995">
        <v>0</v>
      </c>
      <c r="D1160" s="996"/>
      <c r="E1160" s="540">
        <v>0</v>
      </c>
      <c r="F1160" s="335">
        <v>1</v>
      </c>
      <c r="G1160" s="327">
        <v>0</v>
      </c>
      <c r="H1160" s="448">
        <v>1</v>
      </c>
    </row>
    <row r="1161" spans="1:8" ht="38.25">
      <c r="A1161" s="330" t="s">
        <v>5321</v>
      </c>
      <c r="B1161" s="331" t="s">
        <v>5322</v>
      </c>
      <c r="C1161" s="995">
        <v>0</v>
      </c>
      <c r="D1161" s="996"/>
      <c r="E1161" s="540">
        <v>1</v>
      </c>
      <c r="F1161" s="541">
        <v>2.1818181818181817</v>
      </c>
      <c r="G1161" s="327">
        <v>1</v>
      </c>
      <c r="H1161" s="448">
        <v>2.1818181818181817</v>
      </c>
    </row>
    <row r="1162" spans="1:8" ht="25.5">
      <c r="A1162" s="330" t="s">
        <v>5323</v>
      </c>
      <c r="B1162" s="343" t="s">
        <v>5324</v>
      </c>
      <c r="C1162" s="995">
        <v>0</v>
      </c>
      <c r="D1162" s="996"/>
      <c r="E1162" s="540">
        <v>0</v>
      </c>
      <c r="F1162" s="335">
        <v>1</v>
      </c>
      <c r="G1162" s="327">
        <v>0</v>
      </c>
      <c r="H1162" s="448">
        <v>1</v>
      </c>
    </row>
    <row r="1163" spans="1:8" ht="25.5">
      <c r="A1163" s="330" t="s">
        <v>4407</v>
      </c>
      <c r="B1163" s="331" t="s">
        <v>4408</v>
      </c>
      <c r="C1163" s="995">
        <v>0</v>
      </c>
      <c r="D1163" s="996"/>
      <c r="E1163" s="540">
        <v>0</v>
      </c>
      <c r="F1163" s="335">
        <v>1</v>
      </c>
      <c r="G1163" s="327">
        <v>0</v>
      </c>
      <c r="H1163" s="448">
        <v>1</v>
      </c>
    </row>
    <row r="1164" spans="1:8" ht="13.5" customHeight="1">
      <c r="A1164" s="336" t="s">
        <v>3989</v>
      </c>
      <c r="B1164" s="458" t="s">
        <v>5325</v>
      </c>
      <c r="C1164" s="995">
        <v>0</v>
      </c>
      <c r="D1164" s="996"/>
      <c r="E1164" s="540">
        <v>0</v>
      </c>
      <c r="F1164" s="335">
        <v>1</v>
      </c>
      <c r="G1164" s="327">
        <v>0</v>
      </c>
      <c r="H1164" s="448">
        <v>1</v>
      </c>
    </row>
    <row r="1165" spans="1:8" ht="15.75" customHeight="1">
      <c r="A1165" s="330" t="s">
        <v>4003</v>
      </c>
      <c r="B1165" s="331" t="s">
        <v>4004</v>
      </c>
      <c r="C1165" s="995">
        <v>0</v>
      </c>
      <c r="D1165" s="996"/>
      <c r="E1165" s="540">
        <v>0</v>
      </c>
      <c r="F1165" s="335">
        <v>1</v>
      </c>
      <c r="G1165" s="327">
        <v>0</v>
      </c>
      <c r="H1165" s="448">
        <v>1</v>
      </c>
    </row>
    <row r="1166" spans="1:8" ht="15.75" customHeight="1">
      <c r="A1166" s="459" t="s">
        <v>4009</v>
      </c>
      <c r="B1166" s="346" t="s">
        <v>4533</v>
      </c>
      <c r="C1166" s="995">
        <v>0</v>
      </c>
      <c r="D1166" s="996"/>
      <c r="E1166" s="540">
        <v>1</v>
      </c>
      <c r="F1166" s="335">
        <v>1</v>
      </c>
      <c r="G1166" s="327">
        <v>1</v>
      </c>
      <c r="H1166" s="448">
        <v>1</v>
      </c>
    </row>
    <row r="1167" spans="1:8" ht="15.75" customHeight="1">
      <c r="A1167" s="386" t="s">
        <v>4011</v>
      </c>
      <c r="B1167" s="382" t="s">
        <v>5326</v>
      </c>
      <c r="C1167" s="995">
        <v>0</v>
      </c>
      <c r="D1167" s="996"/>
      <c r="E1167" s="540">
        <v>1</v>
      </c>
      <c r="F1167" s="335">
        <v>1</v>
      </c>
      <c r="G1167" s="327">
        <v>1</v>
      </c>
      <c r="H1167" s="448">
        <v>1</v>
      </c>
    </row>
    <row r="1168" spans="1:8" ht="15.75" customHeight="1">
      <c r="A1168" s="460" t="s">
        <v>4551</v>
      </c>
      <c r="B1168" s="453" t="s">
        <v>5327</v>
      </c>
      <c r="C1168" s="995">
        <v>0</v>
      </c>
      <c r="D1168" s="996"/>
      <c r="E1168" s="540">
        <v>0</v>
      </c>
      <c r="F1168" s="335">
        <v>1</v>
      </c>
      <c r="G1168" s="327">
        <v>0</v>
      </c>
      <c r="H1168" s="448">
        <v>1</v>
      </c>
    </row>
    <row r="1169" spans="1:8" ht="15.75" customHeight="1">
      <c r="A1169" s="460" t="s">
        <v>4230</v>
      </c>
      <c r="B1169" s="453" t="s">
        <v>4231</v>
      </c>
      <c r="C1169" s="995">
        <v>0</v>
      </c>
      <c r="D1169" s="996"/>
      <c r="E1169" s="540">
        <v>0</v>
      </c>
      <c r="F1169" s="335">
        <v>1</v>
      </c>
      <c r="G1169" s="327">
        <v>0</v>
      </c>
      <c r="H1169" s="448">
        <v>1</v>
      </c>
    </row>
    <row r="1170" spans="1:8" ht="15.75" customHeight="1">
      <c r="A1170" s="460" t="s">
        <v>4256</v>
      </c>
      <c r="B1170" s="453" t="s">
        <v>4689</v>
      </c>
      <c r="C1170" s="995">
        <v>0</v>
      </c>
      <c r="D1170" s="996"/>
      <c r="E1170" s="540">
        <v>0</v>
      </c>
      <c r="F1170" s="335">
        <v>1</v>
      </c>
      <c r="G1170" s="327">
        <v>0</v>
      </c>
      <c r="H1170" s="448">
        <v>1</v>
      </c>
    </row>
    <row r="1171" spans="1:8" ht="15.75" customHeight="1">
      <c r="A1171" s="460" t="s">
        <v>4260</v>
      </c>
      <c r="B1171" s="453" t="s">
        <v>5328</v>
      </c>
      <c r="C1171" s="995">
        <v>0</v>
      </c>
      <c r="D1171" s="996"/>
      <c r="E1171" s="540">
        <v>0</v>
      </c>
      <c r="F1171" s="335">
        <v>1</v>
      </c>
      <c r="G1171" s="327">
        <v>0</v>
      </c>
      <c r="H1171" s="448">
        <v>1</v>
      </c>
    </row>
    <row r="1172" spans="1:8" ht="15.75" customHeight="1">
      <c r="A1172" s="460" t="s">
        <v>5329</v>
      </c>
      <c r="B1172" s="453" t="s">
        <v>5330</v>
      </c>
      <c r="C1172" s="995">
        <v>0</v>
      </c>
      <c r="D1172" s="996"/>
      <c r="E1172" s="540">
        <v>0</v>
      </c>
      <c r="F1172" s="335">
        <v>1</v>
      </c>
      <c r="G1172" s="327">
        <v>0</v>
      </c>
      <c r="H1172" s="448">
        <v>1</v>
      </c>
    </row>
    <row r="1173" spans="1:8" ht="15.75" customHeight="1">
      <c r="A1173" s="386" t="s">
        <v>5331</v>
      </c>
      <c r="B1173" s="343" t="s">
        <v>5332</v>
      </c>
      <c r="C1173" s="995">
        <v>0</v>
      </c>
      <c r="D1173" s="996"/>
      <c r="E1173" s="540">
        <v>0</v>
      </c>
      <c r="F1173" s="335">
        <v>1</v>
      </c>
      <c r="G1173" s="327">
        <v>0</v>
      </c>
      <c r="H1173" s="448">
        <v>1</v>
      </c>
    </row>
    <row r="1174" spans="1:8" ht="15.75" customHeight="1">
      <c r="A1174" s="460" t="s">
        <v>5333</v>
      </c>
      <c r="B1174" s="453" t="s">
        <v>5334</v>
      </c>
      <c r="C1174" s="995">
        <v>0</v>
      </c>
      <c r="D1174" s="996"/>
      <c r="E1174" s="540">
        <v>1</v>
      </c>
      <c r="F1174" s="541">
        <v>2.1818181818181817</v>
      </c>
      <c r="G1174" s="327">
        <v>1</v>
      </c>
      <c r="H1174" s="448">
        <v>2.1818181818181817</v>
      </c>
    </row>
    <row r="1175" spans="1:8" ht="15.75" customHeight="1">
      <c r="A1175" s="460" t="s">
        <v>5335</v>
      </c>
      <c r="B1175" s="453" t="s">
        <v>5336</v>
      </c>
      <c r="C1175" s="995">
        <v>0</v>
      </c>
      <c r="D1175" s="996"/>
      <c r="E1175" s="540">
        <v>6</v>
      </c>
      <c r="F1175" s="541">
        <v>13.09090909090909</v>
      </c>
      <c r="G1175" s="327">
        <v>6</v>
      </c>
      <c r="H1175" s="448">
        <v>13.09090909090909</v>
      </c>
    </row>
    <row r="1176" spans="1:8" ht="15.75" customHeight="1">
      <c r="A1176" s="460" t="s">
        <v>5337</v>
      </c>
      <c r="B1176" s="453" t="s">
        <v>5338</v>
      </c>
      <c r="C1176" s="995">
        <v>0</v>
      </c>
      <c r="D1176" s="996"/>
      <c r="E1176" s="540">
        <v>0</v>
      </c>
      <c r="F1176" s="335">
        <v>1</v>
      </c>
      <c r="G1176" s="327">
        <v>0</v>
      </c>
      <c r="H1176" s="448">
        <v>1</v>
      </c>
    </row>
    <row r="1177" spans="1:8" ht="15.75" customHeight="1">
      <c r="A1177" s="460" t="s">
        <v>5339</v>
      </c>
      <c r="B1177" s="453" t="s">
        <v>5340</v>
      </c>
      <c r="C1177" s="995">
        <v>0</v>
      </c>
      <c r="D1177" s="996"/>
      <c r="E1177" s="540">
        <v>0</v>
      </c>
      <c r="F1177" s="335">
        <v>1</v>
      </c>
      <c r="G1177" s="327">
        <v>0</v>
      </c>
      <c r="H1177" s="448">
        <v>1</v>
      </c>
    </row>
    <row r="1178" spans="1:8" ht="15.75" customHeight="1">
      <c r="A1178" s="460" t="s">
        <v>5341</v>
      </c>
      <c r="B1178" s="453" t="s">
        <v>5342</v>
      </c>
      <c r="C1178" s="995">
        <v>0</v>
      </c>
      <c r="D1178" s="996"/>
      <c r="E1178" s="540">
        <v>0</v>
      </c>
      <c r="F1178" s="335">
        <v>1</v>
      </c>
      <c r="G1178" s="327">
        <v>0</v>
      </c>
      <c r="H1178" s="448">
        <v>1</v>
      </c>
    </row>
    <row r="1179" spans="1:8" ht="15.75" customHeight="1">
      <c r="A1179" s="460" t="s">
        <v>4712</v>
      </c>
      <c r="B1179" s="453" t="s">
        <v>5343</v>
      </c>
      <c r="C1179" s="995">
        <v>0</v>
      </c>
      <c r="D1179" s="996"/>
      <c r="E1179" s="540">
        <v>0</v>
      </c>
      <c r="F1179" s="335">
        <v>1</v>
      </c>
      <c r="G1179" s="327">
        <v>0</v>
      </c>
      <c r="H1179" s="448">
        <v>1</v>
      </c>
    </row>
    <row r="1180" spans="1:8" ht="15.75" customHeight="1">
      <c r="A1180" s="386" t="s">
        <v>5344</v>
      </c>
      <c r="B1180" s="343" t="s">
        <v>5345</v>
      </c>
      <c r="C1180" s="995">
        <v>0</v>
      </c>
      <c r="D1180" s="996"/>
      <c r="E1180" s="540">
        <v>0</v>
      </c>
      <c r="F1180" s="541">
        <v>1.0909090909090908</v>
      </c>
      <c r="G1180" s="327">
        <v>0</v>
      </c>
      <c r="H1180" s="448">
        <v>1.0909090909090908</v>
      </c>
    </row>
    <row r="1181" spans="1:8" ht="15.75" customHeight="1">
      <c r="A1181" s="460" t="s">
        <v>5346</v>
      </c>
      <c r="B1181" s="453" t="s">
        <v>5347</v>
      </c>
      <c r="C1181" s="995">
        <v>0</v>
      </c>
      <c r="D1181" s="996"/>
      <c r="E1181" s="540">
        <v>4</v>
      </c>
      <c r="F1181" s="541">
        <v>4.3636363636363633</v>
      </c>
      <c r="G1181" s="327">
        <v>4</v>
      </c>
      <c r="H1181" s="448">
        <v>4.3636363636363633</v>
      </c>
    </row>
    <row r="1182" spans="1:8" ht="15.75" customHeight="1">
      <c r="A1182" s="386" t="s">
        <v>4276</v>
      </c>
      <c r="B1182" s="343" t="s">
        <v>4277</v>
      </c>
      <c r="C1182" s="995">
        <v>0</v>
      </c>
      <c r="D1182" s="996"/>
      <c r="E1182" s="540">
        <v>0</v>
      </c>
      <c r="F1182" s="335">
        <v>1</v>
      </c>
      <c r="G1182" s="327">
        <v>0</v>
      </c>
      <c r="H1182" s="448">
        <v>1</v>
      </c>
    </row>
    <row r="1183" spans="1:8" ht="15.75" customHeight="1">
      <c r="A1183" s="460" t="s">
        <v>5348</v>
      </c>
      <c r="B1183" s="453" t="s">
        <v>5349</v>
      </c>
      <c r="C1183" s="995">
        <v>0</v>
      </c>
      <c r="D1183" s="996"/>
      <c r="E1183" s="540">
        <v>1</v>
      </c>
      <c r="F1183" s="541">
        <v>1.0909090909090908</v>
      </c>
      <c r="G1183" s="327">
        <v>1</v>
      </c>
      <c r="H1183" s="448">
        <v>1.0909090909090908</v>
      </c>
    </row>
    <row r="1184" spans="1:8" ht="15.75" customHeight="1">
      <c r="A1184" s="386" t="s">
        <v>5350</v>
      </c>
      <c r="B1184" s="343" t="s">
        <v>5351</v>
      </c>
      <c r="C1184" s="995">
        <v>0</v>
      </c>
      <c r="D1184" s="996"/>
      <c r="E1184" s="540">
        <v>416</v>
      </c>
      <c r="F1184" s="541">
        <v>1640</v>
      </c>
      <c r="G1184" s="327">
        <v>416</v>
      </c>
      <c r="H1184" s="448">
        <v>1640</v>
      </c>
    </row>
    <row r="1185" spans="1:9" ht="15.75" customHeight="1">
      <c r="A1185" s="386" t="s">
        <v>5352</v>
      </c>
      <c r="B1185" s="343" t="s">
        <v>5353</v>
      </c>
      <c r="C1185" s="995">
        <v>0</v>
      </c>
      <c r="D1185" s="996"/>
      <c r="E1185" s="540">
        <v>56</v>
      </c>
      <c r="F1185" s="541">
        <v>124.36363636363636</v>
      </c>
      <c r="G1185" s="327">
        <v>56</v>
      </c>
      <c r="H1185" s="448">
        <v>124.36363636363636</v>
      </c>
    </row>
    <row r="1186" spans="1:9" ht="15.75" customHeight="1">
      <c r="A1186" s="386" t="s">
        <v>5354</v>
      </c>
      <c r="B1186" s="343" t="s">
        <v>5355</v>
      </c>
      <c r="C1186" s="995">
        <v>0</v>
      </c>
      <c r="D1186" s="996"/>
      <c r="E1186" s="540">
        <v>122</v>
      </c>
      <c r="F1186" s="541">
        <v>507</v>
      </c>
      <c r="G1186" s="327">
        <v>122</v>
      </c>
      <c r="H1186" s="448">
        <v>507</v>
      </c>
    </row>
    <row r="1187" spans="1:9" ht="15.75" customHeight="1">
      <c r="A1187" s="460" t="s">
        <v>5356</v>
      </c>
      <c r="B1187" s="453" t="s">
        <v>5357</v>
      </c>
      <c r="C1187" s="995">
        <v>0</v>
      </c>
      <c r="D1187" s="996"/>
      <c r="E1187" s="540">
        <v>0</v>
      </c>
      <c r="F1187" s="335">
        <v>1</v>
      </c>
      <c r="G1187" s="327">
        <v>0</v>
      </c>
      <c r="H1187" s="448">
        <v>1</v>
      </c>
    </row>
    <row r="1188" spans="1:9" ht="15.75" customHeight="1">
      <c r="A1188" s="460" t="s">
        <v>5358</v>
      </c>
      <c r="B1188" s="453" t="s">
        <v>5359</v>
      </c>
      <c r="C1188" s="995">
        <v>0</v>
      </c>
      <c r="D1188" s="996"/>
      <c r="E1188" s="540">
        <v>0</v>
      </c>
      <c r="F1188" s="335">
        <v>1</v>
      </c>
      <c r="G1188" s="327">
        <v>0</v>
      </c>
      <c r="H1188" s="448">
        <v>1</v>
      </c>
    </row>
    <row r="1189" spans="1:9" ht="15.75" customHeight="1">
      <c r="A1189" s="460" t="s">
        <v>5360</v>
      </c>
      <c r="B1189" s="453" t="s">
        <v>5361</v>
      </c>
      <c r="C1189" s="995">
        <v>0</v>
      </c>
      <c r="D1189" s="996"/>
      <c r="E1189" s="540">
        <v>0</v>
      </c>
      <c r="F1189" s="335">
        <v>1.0909090909090908</v>
      </c>
      <c r="G1189" s="327">
        <v>0</v>
      </c>
      <c r="H1189" s="448">
        <v>1.0909090909090908</v>
      </c>
    </row>
    <row r="1190" spans="1:9" ht="15.75" customHeight="1">
      <c r="A1190" s="460" t="s">
        <v>5362</v>
      </c>
      <c r="B1190" s="453" t="s">
        <v>5363</v>
      </c>
      <c r="C1190" s="995">
        <v>0</v>
      </c>
      <c r="D1190" s="996"/>
      <c r="E1190" s="540">
        <v>0</v>
      </c>
      <c r="F1190" s="335">
        <v>1</v>
      </c>
      <c r="G1190" s="327">
        <v>0</v>
      </c>
      <c r="H1190" s="448">
        <v>1</v>
      </c>
    </row>
    <row r="1191" spans="1:9" ht="15.75" customHeight="1">
      <c r="A1191" s="460" t="s">
        <v>5364</v>
      </c>
      <c r="B1191" s="453" t="s">
        <v>5365</v>
      </c>
      <c r="C1191" s="995">
        <v>0</v>
      </c>
      <c r="D1191" s="996"/>
      <c r="E1191" s="540">
        <v>0</v>
      </c>
      <c r="F1191" s="335">
        <v>1</v>
      </c>
      <c r="G1191" s="327">
        <v>0</v>
      </c>
      <c r="H1191" s="448">
        <v>1</v>
      </c>
    </row>
    <row r="1192" spans="1:9" ht="15.75" customHeight="1">
      <c r="A1192" s="460" t="s">
        <v>4721</v>
      </c>
      <c r="B1192" s="453" t="s">
        <v>4722</v>
      </c>
      <c r="C1192" s="995">
        <v>0</v>
      </c>
      <c r="D1192" s="996"/>
      <c r="E1192" s="540">
        <v>0</v>
      </c>
      <c r="F1192" s="335">
        <v>1.0909090909090908</v>
      </c>
      <c r="G1192" s="327">
        <v>0</v>
      </c>
      <c r="H1192" s="448">
        <v>1.0909090909090908</v>
      </c>
    </row>
    <row r="1193" spans="1:9" ht="15.75" customHeight="1">
      <c r="A1193" s="460" t="s">
        <v>4304</v>
      </c>
      <c r="B1193" s="453" t="s">
        <v>4305</v>
      </c>
      <c r="C1193" s="995">
        <v>0</v>
      </c>
      <c r="D1193" s="996"/>
      <c r="E1193" s="540">
        <v>4</v>
      </c>
      <c r="F1193" s="335">
        <v>17</v>
      </c>
      <c r="G1193" s="327">
        <v>4</v>
      </c>
      <c r="H1193" s="448">
        <v>17</v>
      </c>
    </row>
    <row r="1194" spans="1:9" ht="15.75" customHeight="1">
      <c r="A1194" s="460" t="s">
        <v>5366</v>
      </c>
      <c r="B1194" s="453" t="s">
        <v>5367</v>
      </c>
      <c r="C1194" s="995">
        <v>0</v>
      </c>
      <c r="D1194" s="996"/>
      <c r="E1194" s="540">
        <v>0</v>
      </c>
      <c r="F1194" s="335">
        <v>1</v>
      </c>
      <c r="G1194" s="327">
        <v>0</v>
      </c>
      <c r="H1194" s="448">
        <v>1</v>
      </c>
    </row>
    <row r="1195" spans="1:9" ht="15.75" customHeight="1">
      <c r="A1195" s="461" t="s">
        <v>7301</v>
      </c>
      <c r="B1195" s="455" t="s">
        <v>7302</v>
      </c>
      <c r="C1195" s="995">
        <v>0</v>
      </c>
      <c r="D1195" s="996"/>
      <c r="E1195" s="540">
        <v>9</v>
      </c>
      <c r="F1195" s="541"/>
      <c r="G1195" s="327">
        <v>9</v>
      </c>
      <c r="H1195" s="448"/>
    </row>
    <row r="1196" spans="1:9" ht="15.75" customHeight="1">
      <c r="A1196" s="462" t="s">
        <v>6705</v>
      </c>
      <c r="B1196" s="453" t="s">
        <v>6706</v>
      </c>
      <c r="C1196" s="995">
        <v>0</v>
      </c>
      <c r="D1196" s="996"/>
      <c r="E1196" s="540">
        <v>2</v>
      </c>
      <c r="F1196" s="335"/>
      <c r="G1196" s="327">
        <v>2</v>
      </c>
      <c r="H1196" s="448"/>
    </row>
    <row r="1197" spans="1:9" ht="15.75" customHeight="1">
      <c r="A1197" s="383" t="s">
        <v>7303</v>
      </c>
      <c r="B1197" s="997" t="s">
        <v>7304</v>
      </c>
      <c r="C1197" s="995">
        <v>0</v>
      </c>
      <c r="D1197" s="996"/>
      <c r="E1197" s="540">
        <v>1</v>
      </c>
      <c r="F1197" s="335"/>
      <c r="G1197" s="327">
        <v>1</v>
      </c>
      <c r="H1197" s="448"/>
    </row>
    <row r="1198" spans="1:9" ht="15.75" customHeight="1">
      <c r="A1198" s="463" t="s">
        <v>4286</v>
      </c>
      <c r="B1198" s="997" t="s">
        <v>4287</v>
      </c>
      <c r="C1198" s="995">
        <v>0</v>
      </c>
      <c r="D1198" s="996"/>
      <c r="E1198" s="540">
        <v>6</v>
      </c>
      <c r="F1198" s="541"/>
      <c r="G1198" s="327">
        <v>6</v>
      </c>
      <c r="H1198" s="448"/>
    </row>
    <row r="1199" spans="1:9" ht="15.75" customHeight="1">
      <c r="A1199" s="380" t="s">
        <v>7305</v>
      </c>
      <c r="B1199" s="348" t="s">
        <v>7306</v>
      </c>
      <c r="C1199" s="995">
        <v>0</v>
      </c>
      <c r="D1199" s="996"/>
      <c r="E1199" s="540">
        <v>1</v>
      </c>
      <c r="F1199" s="541"/>
      <c r="G1199" s="327">
        <v>1</v>
      </c>
      <c r="H1199" s="448"/>
      <c r="I1199" s="329"/>
    </row>
    <row r="1200" spans="1:9" ht="15.75" customHeight="1">
      <c r="A1200" s="389" t="s">
        <v>6761</v>
      </c>
      <c r="B1200" s="390" t="s">
        <v>7307</v>
      </c>
      <c r="C1200" s="995">
        <v>0</v>
      </c>
      <c r="D1200" s="996"/>
      <c r="E1200" s="540">
        <v>1</v>
      </c>
      <c r="F1200" s="335"/>
      <c r="G1200" s="327">
        <v>1</v>
      </c>
      <c r="H1200" s="448"/>
    </row>
    <row r="1201" spans="1:8" ht="13.5" thickBot="1">
      <c r="A1201" s="464" t="s">
        <v>3727</v>
      </c>
      <c r="B1201" s="465" t="s">
        <v>7308</v>
      </c>
      <c r="C1201" s="466">
        <v>0</v>
      </c>
      <c r="D1201" s="467"/>
      <c r="E1201" s="420">
        <v>1</v>
      </c>
      <c r="F1201" s="468"/>
      <c r="G1201" s="469">
        <v>1</v>
      </c>
      <c r="H1201" s="470"/>
    </row>
    <row r="1202" spans="1:8" ht="13.5" thickBot="1">
      <c r="A1202" s="2055" t="s">
        <v>5368</v>
      </c>
      <c r="B1202" s="2062"/>
      <c r="C1202" s="786">
        <v>0</v>
      </c>
      <c r="D1202" s="787">
        <v>0</v>
      </c>
      <c r="E1202" s="786">
        <v>1445</v>
      </c>
      <c r="F1202" s="787">
        <v>5563.3636363636342</v>
      </c>
      <c r="G1202" s="786">
        <v>1445</v>
      </c>
      <c r="H1202" s="788">
        <v>5563.3636363636342</v>
      </c>
    </row>
    <row r="1203" spans="1:8" ht="13.5" thickBot="1">
      <c r="A1203" s="2029" t="s">
        <v>5369</v>
      </c>
      <c r="B1203" s="2063"/>
      <c r="C1203" s="789">
        <v>0</v>
      </c>
      <c r="D1203" s="789">
        <v>0</v>
      </c>
      <c r="E1203" s="789">
        <v>4147</v>
      </c>
      <c r="F1203" s="1076">
        <v>16096</v>
      </c>
      <c r="G1203" s="789">
        <v>4147</v>
      </c>
      <c r="H1203" s="1076">
        <v>16096</v>
      </c>
    </row>
    <row r="1204" spans="1:8" ht="16.5" thickBot="1">
      <c r="A1204" s="2064" t="s">
        <v>5370</v>
      </c>
      <c r="B1204" s="2065"/>
      <c r="C1204" s="2065"/>
      <c r="D1204" s="2065"/>
      <c r="E1204" s="2065"/>
      <c r="F1204" s="2065"/>
      <c r="G1204" s="2065"/>
      <c r="H1204" s="2066"/>
    </row>
    <row r="1205" spans="1:8" ht="15" customHeight="1" thickBot="1">
      <c r="A1205" s="2035" t="s">
        <v>1568</v>
      </c>
      <c r="B1205" s="2036"/>
      <c r="C1205" s="2036"/>
      <c r="D1205" s="2036"/>
      <c r="E1205" s="2036"/>
      <c r="F1205" s="2036"/>
      <c r="G1205" s="2036"/>
      <c r="H1205" s="2037"/>
    </row>
    <row r="1206" spans="1:8">
      <c r="A1206" s="471" t="s">
        <v>5371</v>
      </c>
      <c r="B1206" s="324" t="s">
        <v>5372</v>
      </c>
      <c r="C1206" s="325">
        <v>0</v>
      </c>
      <c r="D1206" s="326">
        <v>0</v>
      </c>
      <c r="E1206" s="325">
        <v>10</v>
      </c>
      <c r="F1206" s="326">
        <v>3.3</v>
      </c>
      <c r="G1206" s="327">
        <v>10</v>
      </c>
      <c r="H1206" s="328">
        <v>3.3</v>
      </c>
    </row>
    <row r="1207" spans="1:8">
      <c r="A1207" s="471" t="s">
        <v>5373</v>
      </c>
      <c r="B1207" s="324" t="s">
        <v>5374</v>
      </c>
      <c r="C1207" s="325">
        <v>0</v>
      </c>
      <c r="D1207" s="326">
        <v>0</v>
      </c>
      <c r="E1207" s="325">
        <v>1</v>
      </c>
      <c r="F1207" s="326">
        <v>1.2</v>
      </c>
      <c r="G1207" s="327">
        <v>1</v>
      </c>
      <c r="H1207" s="328">
        <v>1.2</v>
      </c>
    </row>
    <row r="1208" spans="1:8">
      <c r="A1208" s="471" t="s">
        <v>5375</v>
      </c>
      <c r="B1208" s="324" t="s">
        <v>5376</v>
      </c>
      <c r="C1208" s="325">
        <v>0</v>
      </c>
      <c r="D1208" s="326">
        <v>0</v>
      </c>
      <c r="E1208" s="325">
        <v>1</v>
      </c>
      <c r="F1208" s="326">
        <v>1.2</v>
      </c>
      <c r="G1208" s="327">
        <v>1</v>
      </c>
      <c r="H1208" s="328">
        <v>1.2</v>
      </c>
    </row>
    <row r="1209" spans="1:8" ht="25.5">
      <c r="A1209" s="471">
        <v>260076</v>
      </c>
      <c r="B1209" s="324" t="s">
        <v>5377</v>
      </c>
      <c r="C1209" s="325">
        <v>0</v>
      </c>
      <c r="D1209" s="326">
        <v>6</v>
      </c>
      <c r="E1209" s="325">
        <v>2</v>
      </c>
      <c r="F1209" s="326">
        <v>63.6</v>
      </c>
      <c r="G1209" s="327">
        <v>2</v>
      </c>
      <c r="H1209" s="328">
        <v>69.599999999999994</v>
      </c>
    </row>
    <row r="1210" spans="1:8" ht="25.5">
      <c r="A1210" s="471" t="s">
        <v>5378</v>
      </c>
      <c r="B1210" s="324" t="s">
        <v>5379</v>
      </c>
      <c r="C1210" s="325">
        <v>0</v>
      </c>
      <c r="D1210" s="326">
        <v>1.1000000000000001</v>
      </c>
      <c r="E1210" s="325">
        <v>0</v>
      </c>
      <c r="F1210" s="326">
        <v>699.6</v>
      </c>
      <c r="G1210" s="327">
        <v>0</v>
      </c>
      <c r="H1210" s="328">
        <v>700.7</v>
      </c>
    </row>
    <row r="1211" spans="1:8">
      <c r="A1211" s="471" t="s">
        <v>5380</v>
      </c>
      <c r="B1211" s="324" t="s">
        <v>5381</v>
      </c>
      <c r="C1211" s="325">
        <v>0</v>
      </c>
      <c r="D1211" s="326">
        <v>0</v>
      </c>
      <c r="E1211" s="325">
        <v>737</v>
      </c>
      <c r="F1211" s="326">
        <v>2394</v>
      </c>
      <c r="G1211" s="327">
        <v>737</v>
      </c>
      <c r="H1211" s="328">
        <v>2394</v>
      </c>
    </row>
    <row r="1212" spans="1:8">
      <c r="A1212" s="471" t="s">
        <v>5382</v>
      </c>
      <c r="B1212" s="324" t="s">
        <v>5383</v>
      </c>
      <c r="C1212" s="325">
        <v>273</v>
      </c>
      <c r="D1212" s="326">
        <v>912</v>
      </c>
      <c r="E1212" s="325">
        <v>552</v>
      </c>
      <c r="F1212" s="326">
        <v>1446.5</v>
      </c>
      <c r="G1212" s="327">
        <v>825</v>
      </c>
      <c r="H1212" s="328">
        <v>2358.5</v>
      </c>
    </row>
    <row r="1213" spans="1:8">
      <c r="A1213" s="471" t="s">
        <v>5384</v>
      </c>
      <c r="B1213" s="324" t="s">
        <v>5385</v>
      </c>
      <c r="C1213" s="325">
        <v>0</v>
      </c>
      <c r="D1213" s="326">
        <v>0</v>
      </c>
      <c r="E1213" s="325">
        <v>182</v>
      </c>
      <c r="F1213" s="326">
        <v>440.40000000000003</v>
      </c>
      <c r="G1213" s="327">
        <v>182</v>
      </c>
      <c r="H1213" s="328">
        <v>440.40000000000003</v>
      </c>
    </row>
    <row r="1214" spans="1:8">
      <c r="A1214" s="471" t="s">
        <v>5386</v>
      </c>
      <c r="B1214" s="324" t="s">
        <v>5387</v>
      </c>
      <c r="C1214" s="325">
        <v>0</v>
      </c>
      <c r="D1214" s="326">
        <v>0</v>
      </c>
      <c r="E1214" s="325">
        <v>2</v>
      </c>
      <c r="F1214" s="326">
        <v>37.200000000000003</v>
      </c>
      <c r="G1214" s="327">
        <v>2</v>
      </c>
      <c r="H1214" s="328">
        <v>37.200000000000003</v>
      </c>
    </row>
    <row r="1215" spans="1:8">
      <c r="A1215" s="332" t="s">
        <v>5388</v>
      </c>
      <c r="B1215" s="333" t="s">
        <v>5389</v>
      </c>
      <c r="C1215" s="334">
        <v>0</v>
      </c>
      <c r="D1215" s="326">
        <v>0</v>
      </c>
      <c r="E1215" s="334">
        <v>7</v>
      </c>
      <c r="F1215" s="335">
        <v>16.8</v>
      </c>
      <c r="G1215" s="395">
        <v>7</v>
      </c>
      <c r="H1215" s="472">
        <v>16.8</v>
      </c>
    </row>
    <row r="1216" spans="1:8">
      <c r="A1216" s="330" t="s">
        <v>5390</v>
      </c>
      <c r="B1216" s="331" t="s">
        <v>5391</v>
      </c>
      <c r="C1216" s="334">
        <v>1804</v>
      </c>
      <c r="D1216" s="335">
        <v>7033</v>
      </c>
      <c r="E1216" s="334">
        <v>2128</v>
      </c>
      <c r="F1216" s="335">
        <v>8221.4</v>
      </c>
      <c r="G1216" s="395">
        <v>3932</v>
      </c>
      <c r="H1216" s="472">
        <v>15254.4</v>
      </c>
    </row>
    <row r="1217" spans="1:8" ht="25.5">
      <c r="A1217" s="473" t="s">
        <v>5392</v>
      </c>
      <c r="B1217" s="474" t="s">
        <v>5393</v>
      </c>
      <c r="C1217" s="334">
        <v>0</v>
      </c>
      <c r="D1217" s="335">
        <v>1.1000000000000001</v>
      </c>
      <c r="E1217" s="334">
        <v>15</v>
      </c>
      <c r="F1217" s="335">
        <v>60.5</v>
      </c>
      <c r="G1217" s="395">
        <v>15</v>
      </c>
      <c r="H1217" s="472">
        <v>61.6</v>
      </c>
    </row>
    <row r="1218" spans="1:8">
      <c r="A1218" s="332" t="s">
        <v>5394</v>
      </c>
      <c r="B1218" s="345" t="s">
        <v>5395</v>
      </c>
      <c r="C1218" s="334">
        <v>0</v>
      </c>
      <c r="D1218" s="326">
        <v>0</v>
      </c>
      <c r="E1218" s="334">
        <v>12</v>
      </c>
      <c r="F1218" s="335">
        <v>24</v>
      </c>
      <c r="G1218" s="395">
        <v>12</v>
      </c>
      <c r="H1218" s="472">
        <v>24</v>
      </c>
    </row>
    <row r="1219" spans="1:8">
      <c r="A1219" s="330" t="s">
        <v>5396</v>
      </c>
      <c r="B1219" s="331" t="s">
        <v>5397</v>
      </c>
      <c r="C1219" s="334">
        <v>0</v>
      </c>
      <c r="D1219" s="326">
        <v>0</v>
      </c>
      <c r="E1219" s="334">
        <v>4</v>
      </c>
      <c r="F1219" s="335">
        <v>9.6</v>
      </c>
      <c r="G1219" s="395">
        <v>4</v>
      </c>
      <c r="H1219" s="472">
        <v>9.6</v>
      </c>
    </row>
    <row r="1220" spans="1:8">
      <c r="A1220" s="475" t="s">
        <v>5398</v>
      </c>
      <c r="B1220" s="333" t="s">
        <v>5399</v>
      </c>
      <c r="C1220" s="334">
        <v>2400</v>
      </c>
      <c r="D1220" s="335">
        <v>7663.7</v>
      </c>
      <c r="E1220" s="334">
        <v>3661</v>
      </c>
      <c r="F1220" s="335">
        <v>10778.9</v>
      </c>
      <c r="G1220" s="395">
        <v>6061</v>
      </c>
      <c r="H1220" s="472">
        <v>18442.599999999999</v>
      </c>
    </row>
    <row r="1221" spans="1:8" ht="25.5">
      <c r="A1221" s="475" t="s">
        <v>5400</v>
      </c>
      <c r="B1221" s="342" t="s">
        <v>5401</v>
      </c>
      <c r="C1221" s="334">
        <v>0</v>
      </c>
      <c r="D1221" s="335">
        <v>4.8</v>
      </c>
      <c r="E1221" s="334">
        <v>2</v>
      </c>
      <c r="F1221" s="335">
        <v>1.2</v>
      </c>
      <c r="G1221" s="395">
        <v>2</v>
      </c>
      <c r="H1221" s="472">
        <v>6</v>
      </c>
    </row>
    <row r="1222" spans="1:8">
      <c r="A1222" s="475" t="s">
        <v>3086</v>
      </c>
      <c r="B1222" s="342" t="s">
        <v>3087</v>
      </c>
      <c r="C1222" s="334">
        <v>0</v>
      </c>
      <c r="D1222" s="326">
        <v>0</v>
      </c>
      <c r="E1222" s="334">
        <v>0</v>
      </c>
      <c r="F1222" s="335">
        <v>1</v>
      </c>
      <c r="G1222" s="395">
        <v>0</v>
      </c>
      <c r="H1222" s="472">
        <v>1</v>
      </c>
    </row>
    <row r="1223" spans="1:8" ht="25.5">
      <c r="A1223" s="330" t="s">
        <v>5402</v>
      </c>
      <c r="B1223" s="331" t="s">
        <v>5403</v>
      </c>
      <c r="C1223" s="334">
        <v>0</v>
      </c>
      <c r="D1223" s="326">
        <v>0</v>
      </c>
      <c r="E1223" s="334">
        <v>0</v>
      </c>
      <c r="F1223" s="335">
        <v>1.2</v>
      </c>
      <c r="G1223" s="395">
        <v>0</v>
      </c>
      <c r="H1223" s="472">
        <v>1.2</v>
      </c>
    </row>
    <row r="1224" spans="1:8">
      <c r="A1224" s="475" t="s">
        <v>5404</v>
      </c>
      <c r="B1224" s="342" t="s">
        <v>5405</v>
      </c>
      <c r="C1224" s="334">
        <v>549</v>
      </c>
      <c r="D1224" s="335">
        <v>1502.6</v>
      </c>
      <c r="E1224" s="334">
        <v>2</v>
      </c>
      <c r="F1224" s="335">
        <v>13.2</v>
      </c>
      <c r="G1224" s="395">
        <v>551</v>
      </c>
      <c r="H1224" s="472">
        <v>1515.8</v>
      </c>
    </row>
    <row r="1225" spans="1:8">
      <c r="A1225" s="475" t="s">
        <v>5406</v>
      </c>
      <c r="B1225" s="342" t="s">
        <v>5407</v>
      </c>
      <c r="C1225" s="334">
        <v>0</v>
      </c>
      <c r="D1225" s="326">
        <v>0</v>
      </c>
      <c r="E1225" s="334">
        <v>0</v>
      </c>
      <c r="F1225" s="335">
        <v>1</v>
      </c>
      <c r="G1225" s="395">
        <v>0</v>
      </c>
      <c r="H1225" s="472">
        <v>1</v>
      </c>
    </row>
    <row r="1226" spans="1:8">
      <c r="A1226" s="475" t="s">
        <v>5408</v>
      </c>
      <c r="B1226" s="342" t="s">
        <v>5409</v>
      </c>
      <c r="C1226" s="334">
        <v>0</v>
      </c>
      <c r="D1226" s="326">
        <v>0</v>
      </c>
      <c r="E1226" s="334">
        <v>0</v>
      </c>
      <c r="F1226" s="335">
        <v>19.2</v>
      </c>
      <c r="G1226" s="395">
        <v>0</v>
      </c>
      <c r="H1226" s="472">
        <v>19.2</v>
      </c>
    </row>
    <row r="1227" spans="1:8">
      <c r="A1227" s="475" t="s">
        <v>4454</v>
      </c>
      <c r="B1227" s="342" t="s">
        <v>5410</v>
      </c>
      <c r="C1227" s="334">
        <v>0</v>
      </c>
      <c r="D1227" s="326">
        <v>0</v>
      </c>
      <c r="E1227" s="334">
        <v>0</v>
      </c>
      <c r="F1227" s="335">
        <v>1.2</v>
      </c>
      <c r="G1227" s="395">
        <v>0</v>
      </c>
      <c r="H1227" s="472">
        <v>1.2</v>
      </c>
    </row>
    <row r="1228" spans="1:8" ht="25.5">
      <c r="A1228" s="330" t="s">
        <v>5411</v>
      </c>
      <c r="B1228" s="331" t="s">
        <v>5412</v>
      </c>
      <c r="C1228" s="334">
        <v>11</v>
      </c>
      <c r="D1228" s="335">
        <v>35.200000000000003</v>
      </c>
      <c r="E1228" s="334">
        <v>210</v>
      </c>
      <c r="F1228" s="335">
        <v>768.9</v>
      </c>
      <c r="G1228" s="395">
        <v>221</v>
      </c>
      <c r="H1228" s="472">
        <v>804.1</v>
      </c>
    </row>
    <row r="1229" spans="1:8">
      <c r="A1229" s="330" t="s">
        <v>5413</v>
      </c>
      <c r="B1229" s="331" t="s">
        <v>5414</v>
      </c>
      <c r="C1229" s="334">
        <v>0</v>
      </c>
      <c r="D1229" s="326">
        <v>0</v>
      </c>
      <c r="E1229" s="334">
        <v>2</v>
      </c>
      <c r="F1229" s="335">
        <v>42</v>
      </c>
      <c r="G1229" s="395">
        <v>2</v>
      </c>
      <c r="H1229" s="472">
        <v>42</v>
      </c>
    </row>
    <row r="1230" spans="1:8">
      <c r="A1230" s="354" t="s">
        <v>5415</v>
      </c>
      <c r="B1230" s="547" t="s">
        <v>5416</v>
      </c>
      <c r="C1230" s="334">
        <v>0</v>
      </c>
      <c r="D1230" s="326">
        <v>0</v>
      </c>
      <c r="E1230" s="334">
        <v>1</v>
      </c>
      <c r="F1230" s="335">
        <v>9.6</v>
      </c>
      <c r="G1230" s="395">
        <v>1</v>
      </c>
      <c r="H1230" s="472">
        <v>9.6</v>
      </c>
    </row>
    <row r="1231" spans="1:8" ht="25.5">
      <c r="A1231" s="475" t="s">
        <v>3080</v>
      </c>
      <c r="B1231" s="342" t="s">
        <v>5417</v>
      </c>
      <c r="C1231" s="334">
        <v>0</v>
      </c>
      <c r="D1231" s="326">
        <v>0</v>
      </c>
      <c r="E1231" s="334">
        <v>0</v>
      </c>
      <c r="F1231" s="335">
        <v>1.2</v>
      </c>
      <c r="G1231" s="395">
        <v>0</v>
      </c>
      <c r="H1231" s="472">
        <v>1.2</v>
      </c>
    </row>
    <row r="1232" spans="1:8">
      <c r="A1232" s="475" t="s">
        <v>3091</v>
      </c>
      <c r="B1232" s="435" t="s">
        <v>3092</v>
      </c>
      <c r="C1232" s="334">
        <v>0</v>
      </c>
      <c r="D1232" s="326">
        <v>0</v>
      </c>
      <c r="E1232" s="334">
        <v>0</v>
      </c>
      <c r="F1232" s="335">
        <v>1</v>
      </c>
      <c r="G1232" s="395">
        <v>0</v>
      </c>
      <c r="H1232" s="472">
        <v>1</v>
      </c>
    </row>
    <row r="1233" spans="1:8">
      <c r="A1233" s="330" t="s">
        <v>5418</v>
      </c>
      <c r="B1233" s="331" t="s">
        <v>5419</v>
      </c>
      <c r="C1233" s="334">
        <v>0</v>
      </c>
      <c r="D1233" s="326">
        <v>0</v>
      </c>
      <c r="E1233" s="334">
        <v>41</v>
      </c>
      <c r="F1233" s="335">
        <v>69.599999999999994</v>
      </c>
      <c r="G1233" s="395">
        <v>41</v>
      </c>
      <c r="H1233" s="472">
        <v>69.599999999999994</v>
      </c>
    </row>
    <row r="1234" spans="1:8">
      <c r="A1234" s="475" t="s">
        <v>5420</v>
      </c>
      <c r="B1234" s="342" t="s">
        <v>5421</v>
      </c>
      <c r="C1234" s="334">
        <v>215</v>
      </c>
      <c r="D1234" s="335">
        <v>861.3</v>
      </c>
      <c r="E1234" s="334">
        <v>35</v>
      </c>
      <c r="F1234" s="335">
        <v>192.5</v>
      </c>
      <c r="G1234" s="395">
        <v>250</v>
      </c>
      <c r="H1234" s="472">
        <v>1053.8</v>
      </c>
    </row>
    <row r="1235" spans="1:8">
      <c r="A1235" s="475" t="s">
        <v>5422</v>
      </c>
      <c r="B1235" s="342" t="s">
        <v>5423</v>
      </c>
      <c r="C1235" s="334">
        <v>0</v>
      </c>
      <c r="D1235" s="326">
        <v>0</v>
      </c>
      <c r="E1235" s="334">
        <v>0</v>
      </c>
      <c r="F1235" s="335">
        <v>1</v>
      </c>
      <c r="G1235" s="395">
        <v>0</v>
      </c>
      <c r="H1235" s="472">
        <v>1</v>
      </c>
    </row>
    <row r="1236" spans="1:8" ht="25.5">
      <c r="A1236" s="330" t="s">
        <v>5117</v>
      </c>
      <c r="B1236" s="331" t="s">
        <v>5424</v>
      </c>
      <c r="C1236" s="334">
        <v>128</v>
      </c>
      <c r="D1236" s="335">
        <v>410</v>
      </c>
      <c r="E1236" s="334">
        <v>1</v>
      </c>
      <c r="F1236" s="335">
        <v>4.4000000000000004</v>
      </c>
      <c r="G1236" s="395">
        <v>129</v>
      </c>
      <c r="H1236" s="472">
        <v>414.4</v>
      </c>
    </row>
    <row r="1237" spans="1:8">
      <c r="A1237" s="475" t="s">
        <v>5425</v>
      </c>
      <c r="B1237" s="342" t="s">
        <v>5426</v>
      </c>
      <c r="C1237" s="334">
        <v>113</v>
      </c>
      <c r="D1237" s="335">
        <v>226.6</v>
      </c>
      <c r="E1237" s="334">
        <v>18</v>
      </c>
      <c r="F1237" s="335">
        <v>90.2</v>
      </c>
      <c r="G1237" s="395">
        <v>131</v>
      </c>
      <c r="H1237" s="472">
        <v>316.8</v>
      </c>
    </row>
    <row r="1238" spans="1:8">
      <c r="A1238" s="330" t="s">
        <v>5427</v>
      </c>
      <c r="B1238" s="331" t="s">
        <v>5428</v>
      </c>
      <c r="C1238" s="334">
        <v>1</v>
      </c>
      <c r="D1238" s="335">
        <v>1.1000000000000001</v>
      </c>
      <c r="E1238" s="334">
        <v>0</v>
      </c>
      <c r="F1238" s="335">
        <v>5.5</v>
      </c>
      <c r="G1238" s="395">
        <v>1</v>
      </c>
      <c r="H1238" s="472">
        <v>6.6</v>
      </c>
    </row>
    <row r="1239" spans="1:8">
      <c r="A1239" s="330" t="s">
        <v>5429</v>
      </c>
      <c r="B1239" s="331" t="s">
        <v>5430</v>
      </c>
      <c r="C1239" s="334">
        <v>0</v>
      </c>
      <c r="D1239" s="326">
        <v>0</v>
      </c>
      <c r="E1239" s="334">
        <v>0</v>
      </c>
      <c r="F1239" s="335">
        <v>6</v>
      </c>
      <c r="G1239" s="395">
        <v>0</v>
      </c>
      <c r="H1239" s="472">
        <v>6</v>
      </c>
    </row>
    <row r="1240" spans="1:8">
      <c r="A1240" s="475" t="s">
        <v>5431</v>
      </c>
      <c r="B1240" s="342" t="s">
        <v>5432</v>
      </c>
      <c r="C1240" s="334">
        <v>37</v>
      </c>
      <c r="D1240" s="335">
        <v>80.3</v>
      </c>
      <c r="E1240" s="334">
        <v>122</v>
      </c>
      <c r="F1240" s="335">
        <v>379.5</v>
      </c>
      <c r="G1240" s="395">
        <v>159</v>
      </c>
      <c r="H1240" s="472">
        <v>459.8</v>
      </c>
    </row>
    <row r="1241" spans="1:8" ht="25.5">
      <c r="A1241" s="330" t="s">
        <v>5433</v>
      </c>
      <c r="B1241" s="331" t="s">
        <v>5434</v>
      </c>
      <c r="C1241" s="334">
        <v>0</v>
      </c>
      <c r="D1241" s="326">
        <v>0</v>
      </c>
      <c r="E1241" s="334">
        <v>343</v>
      </c>
      <c r="F1241" s="335">
        <v>267.60000000000002</v>
      </c>
      <c r="G1241" s="395">
        <v>343</v>
      </c>
      <c r="H1241" s="472">
        <v>267.60000000000002</v>
      </c>
    </row>
    <row r="1242" spans="1:8">
      <c r="A1242" s="336" t="s">
        <v>5435</v>
      </c>
      <c r="B1242" s="337" t="s">
        <v>5436</v>
      </c>
      <c r="C1242" s="334">
        <v>0</v>
      </c>
      <c r="D1242" s="335">
        <v>2.4</v>
      </c>
      <c r="E1242" s="334">
        <v>487</v>
      </c>
      <c r="F1242" s="335">
        <v>1624.8</v>
      </c>
      <c r="G1242" s="395">
        <v>487</v>
      </c>
      <c r="H1242" s="472">
        <v>1627.2</v>
      </c>
    </row>
    <row r="1243" spans="1:8">
      <c r="A1243" s="347" t="s">
        <v>5437</v>
      </c>
      <c r="B1243" s="348" t="s">
        <v>5438</v>
      </c>
      <c r="C1243" s="334">
        <v>0</v>
      </c>
      <c r="D1243" s="326">
        <v>0</v>
      </c>
      <c r="E1243" s="334">
        <v>0</v>
      </c>
      <c r="F1243" s="335">
        <v>7.1999999999999993</v>
      </c>
      <c r="G1243" s="395">
        <v>0</v>
      </c>
      <c r="H1243" s="472">
        <v>7.1999999999999993</v>
      </c>
    </row>
    <row r="1244" spans="1:8">
      <c r="A1244" s="475" t="s">
        <v>5439</v>
      </c>
      <c r="B1244" s="342" t="s">
        <v>5440</v>
      </c>
      <c r="C1244" s="334">
        <v>1</v>
      </c>
      <c r="D1244" s="335">
        <v>2</v>
      </c>
      <c r="E1244" s="334">
        <v>5</v>
      </c>
      <c r="F1244" s="335">
        <v>7.1999999999999993</v>
      </c>
      <c r="G1244" s="395">
        <v>6</v>
      </c>
      <c r="H1244" s="472">
        <v>9.1999999999999993</v>
      </c>
    </row>
    <row r="1245" spans="1:8">
      <c r="A1245" s="330" t="s">
        <v>5441</v>
      </c>
      <c r="B1245" s="331" t="s">
        <v>5442</v>
      </c>
      <c r="C1245" s="334">
        <v>0</v>
      </c>
      <c r="D1245" s="335">
        <v>1.2</v>
      </c>
      <c r="E1245" s="334">
        <v>0</v>
      </c>
      <c r="F1245" s="335">
        <v>1</v>
      </c>
      <c r="G1245" s="395">
        <v>0</v>
      </c>
      <c r="H1245" s="472">
        <v>2.2000000000000002</v>
      </c>
    </row>
    <row r="1246" spans="1:8">
      <c r="A1246" s="330" t="s">
        <v>5443</v>
      </c>
      <c r="B1246" s="331" t="s">
        <v>5444</v>
      </c>
      <c r="C1246" s="334">
        <v>0</v>
      </c>
      <c r="D1246" s="326">
        <v>0</v>
      </c>
      <c r="E1246" s="334">
        <v>733</v>
      </c>
      <c r="F1246" s="335">
        <v>2517.6</v>
      </c>
      <c r="G1246" s="395">
        <v>733</v>
      </c>
      <c r="H1246" s="472">
        <v>2517.6</v>
      </c>
    </row>
    <row r="1247" spans="1:8">
      <c r="A1247" s="330" t="s">
        <v>5445</v>
      </c>
      <c r="B1247" s="331" t="s">
        <v>5446</v>
      </c>
      <c r="C1247" s="334">
        <v>0</v>
      </c>
      <c r="D1247" s="326">
        <v>0</v>
      </c>
      <c r="E1247" s="334">
        <v>0</v>
      </c>
      <c r="F1247" s="335">
        <v>6</v>
      </c>
      <c r="G1247" s="395">
        <v>0</v>
      </c>
      <c r="H1247" s="472">
        <v>6</v>
      </c>
    </row>
    <row r="1248" spans="1:8">
      <c r="A1248" s="330" t="s">
        <v>5447</v>
      </c>
      <c r="B1248" s="331" t="s">
        <v>5448</v>
      </c>
      <c r="C1248" s="334">
        <v>0</v>
      </c>
      <c r="D1248" s="326">
        <v>0</v>
      </c>
      <c r="E1248" s="334">
        <v>0</v>
      </c>
      <c r="F1248" s="335">
        <v>1.2</v>
      </c>
      <c r="G1248" s="395">
        <v>0</v>
      </c>
      <c r="H1248" s="472">
        <v>1.2</v>
      </c>
    </row>
    <row r="1249" spans="1:8">
      <c r="A1249" s="330" t="s">
        <v>5449</v>
      </c>
      <c r="B1249" s="331" t="s">
        <v>5450</v>
      </c>
      <c r="C1249" s="334">
        <v>21</v>
      </c>
      <c r="D1249" s="335">
        <v>88</v>
      </c>
      <c r="E1249" s="334">
        <v>155</v>
      </c>
      <c r="F1249" s="335">
        <v>565.4</v>
      </c>
      <c r="G1249" s="395">
        <v>176</v>
      </c>
      <c r="H1249" s="472">
        <v>653.4</v>
      </c>
    </row>
    <row r="1250" spans="1:8">
      <c r="A1250" s="330" t="s">
        <v>5451</v>
      </c>
      <c r="B1250" s="331" t="s">
        <v>5452</v>
      </c>
      <c r="C1250" s="334">
        <v>0</v>
      </c>
      <c r="D1250" s="326">
        <v>0</v>
      </c>
      <c r="E1250" s="334">
        <v>0</v>
      </c>
      <c r="F1250" s="335">
        <v>1</v>
      </c>
      <c r="G1250" s="395">
        <v>0</v>
      </c>
      <c r="H1250" s="472">
        <v>1</v>
      </c>
    </row>
    <row r="1251" spans="1:8">
      <c r="A1251" s="475" t="s">
        <v>5453</v>
      </c>
      <c r="B1251" s="342" t="s">
        <v>5454</v>
      </c>
      <c r="C1251" s="334">
        <v>0</v>
      </c>
      <c r="D1251" s="326">
        <v>0</v>
      </c>
      <c r="E1251" s="334">
        <v>0</v>
      </c>
      <c r="F1251" s="335">
        <v>1.1000000000000001</v>
      </c>
      <c r="G1251" s="395">
        <v>0</v>
      </c>
      <c r="H1251" s="472">
        <v>1.1000000000000001</v>
      </c>
    </row>
    <row r="1252" spans="1:8" ht="25.5">
      <c r="A1252" s="330" t="s">
        <v>5455</v>
      </c>
      <c r="B1252" s="331" t="s">
        <v>5456</v>
      </c>
      <c r="C1252" s="334">
        <v>0</v>
      </c>
      <c r="D1252" s="326">
        <v>0</v>
      </c>
      <c r="E1252" s="334">
        <v>0</v>
      </c>
      <c r="F1252" s="335">
        <v>15.6</v>
      </c>
      <c r="G1252" s="395">
        <v>0</v>
      </c>
      <c r="H1252" s="472">
        <v>15.6</v>
      </c>
    </row>
    <row r="1253" spans="1:8">
      <c r="A1253" s="330" t="s">
        <v>5457</v>
      </c>
      <c r="B1253" s="331" t="s">
        <v>5458</v>
      </c>
      <c r="C1253" s="334">
        <v>0</v>
      </c>
      <c r="D1253" s="326">
        <v>0</v>
      </c>
      <c r="E1253" s="334">
        <v>0</v>
      </c>
      <c r="F1253" s="335">
        <v>1</v>
      </c>
      <c r="G1253" s="395">
        <v>0</v>
      </c>
      <c r="H1253" s="472">
        <v>1</v>
      </c>
    </row>
    <row r="1254" spans="1:8">
      <c r="A1254" s="330" t="s">
        <v>5459</v>
      </c>
      <c r="B1254" s="331" t="s">
        <v>5460</v>
      </c>
      <c r="C1254" s="334">
        <v>0</v>
      </c>
      <c r="D1254" s="326">
        <v>0</v>
      </c>
      <c r="E1254" s="334">
        <v>18</v>
      </c>
      <c r="F1254" s="335">
        <v>22.799999999999997</v>
      </c>
      <c r="G1254" s="395">
        <v>18</v>
      </c>
      <c r="H1254" s="472">
        <v>22.799999999999997</v>
      </c>
    </row>
    <row r="1255" spans="1:8">
      <c r="A1255" s="330" t="s">
        <v>5461</v>
      </c>
      <c r="B1255" s="331" t="s">
        <v>5462</v>
      </c>
      <c r="C1255" s="334">
        <v>0</v>
      </c>
      <c r="D1255" s="326">
        <v>0</v>
      </c>
      <c r="E1255" s="334">
        <v>1</v>
      </c>
      <c r="F1255" s="335">
        <v>32.4</v>
      </c>
      <c r="G1255" s="395">
        <v>1</v>
      </c>
      <c r="H1255" s="472">
        <v>32.4</v>
      </c>
    </row>
    <row r="1256" spans="1:8" ht="25.5">
      <c r="A1256" s="330" t="s">
        <v>5463</v>
      </c>
      <c r="B1256" s="331" t="s">
        <v>5464</v>
      </c>
      <c r="C1256" s="334">
        <v>0</v>
      </c>
      <c r="D1256" s="326">
        <v>0</v>
      </c>
      <c r="E1256" s="334">
        <v>1</v>
      </c>
      <c r="F1256" s="335">
        <v>13.2</v>
      </c>
      <c r="G1256" s="395">
        <v>1</v>
      </c>
      <c r="H1256" s="472">
        <v>13.2</v>
      </c>
    </row>
    <row r="1257" spans="1:8">
      <c r="A1257" s="330" t="s">
        <v>5465</v>
      </c>
      <c r="B1257" s="331" t="s">
        <v>5466</v>
      </c>
      <c r="C1257" s="334">
        <v>0</v>
      </c>
      <c r="D1257" s="326">
        <v>0</v>
      </c>
      <c r="E1257" s="334">
        <v>0</v>
      </c>
      <c r="F1257" s="335">
        <v>1</v>
      </c>
      <c r="G1257" s="395">
        <v>0</v>
      </c>
      <c r="H1257" s="472">
        <v>1</v>
      </c>
    </row>
    <row r="1258" spans="1:8" ht="25.5">
      <c r="A1258" s="330" t="s">
        <v>5467</v>
      </c>
      <c r="B1258" s="331" t="s">
        <v>5468</v>
      </c>
      <c r="C1258" s="334">
        <v>0</v>
      </c>
      <c r="D1258" s="335">
        <v>15.6</v>
      </c>
      <c r="E1258" s="334">
        <v>0</v>
      </c>
      <c r="F1258" s="335">
        <v>1</v>
      </c>
      <c r="G1258" s="395">
        <v>0</v>
      </c>
      <c r="H1258" s="472">
        <v>16.600000000000001</v>
      </c>
    </row>
    <row r="1259" spans="1:8" ht="25.5">
      <c r="A1259" s="475" t="s">
        <v>5469</v>
      </c>
      <c r="B1259" s="342" t="s">
        <v>5470</v>
      </c>
      <c r="C1259" s="334">
        <v>0</v>
      </c>
      <c r="D1259" s="326">
        <v>0</v>
      </c>
      <c r="E1259" s="334">
        <v>0</v>
      </c>
      <c r="F1259" s="335">
        <v>1.2</v>
      </c>
      <c r="G1259" s="395">
        <v>0</v>
      </c>
      <c r="H1259" s="472">
        <v>1.2</v>
      </c>
    </row>
    <row r="1260" spans="1:8">
      <c r="A1260" s="330" t="s">
        <v>5471</v>
      </c>
      <c r="B1260" s="331" t="s">
        <v>5472</v>
      </c>
      <c r="C1260" s="334">
        <v>25</v>
      </c>
      <c r="D1260" s="335">
        <v>111.1</v>
      </c>
      <c r="E1260" s="334">
        <v>108</v>
      </c>
      <c r="F1260" s="335">
        <v>123.2</v>
      </c>
      <c r="G1260" s="395">
        <v>133</v>
      </c>
      <c r="H1260" s="472">
        <v>234.3</v>
      </c>
    </row>
    <row r="1261" spans="1:8">
      <c r="A1261" s="330" t="s">
        <v>5473</v>
      </c>
      <c r="B1261" s="331" t="s">
        <v>5474</v>
      </c>
      <c r="C1261" s="334">
        <v>0</v>
      </c>
      <c r="D1261" s="335">
        <v>1.2</v>
      </c>
      <c r="E1261" s="334">
        <v>0</v>
      </c>
      <c r="F1261" s="335">
        <v>1</v>
      </c>
      <c r="G1261" s="395">
        <v>0</v>
      </c>
      <c r="H1261" s="472">
        <v>2.2000000000000002</v>
      </c>
    </row>
    <row r="1262" spans="1:8">
      <c r="A1262" s="347" t="s">
        <v>5475</v>
      </c>
      <c r="B1262" s="346" t="s">
        <v>5476</v>
      </c>
      <c r="C1262" s="334">
        <v>0</v>
      </c>
      <c r="D1262" s="326">
        <v>0</v>
      </c>
      <c r="E1262" s="334">
        <v>0</v>
      </c>
      <c r="F1262" s="335">
        <v>1</v>
      </c>
      <c r="G1262" s="395">
        <v>0</v>
      </c>
      <c r="H1262" s="472">
        <v>1</v>
      </c>
    </row>
    <row r="1263" spans="1:8">
      <c r="A1263" s="330" t="s">
        <v>5477</v>
      </c>
      <c r="B1263" s="331" t="s">
        <v>5478</v>
      </c>
      <c r="C1263" s="334">
        <v>3</v>
      </c>
      <c r="D1263" s="335">
        <v>6</v>
      </c>
      <c r="E1263" s="334">
        <v>137</v>
      </c>
      <c r="F1263" s="335">
        <v>313.5</v>
      </c>
      <c r="G1263" s="395">
        <v>140</v>
      </c>
      <c r="H1263" s="472">
        <v>319.5</v>
      </c>
    </row>
    <row r="1264" spans="1:8">
      <c r="A1264" s="330" t="s">
        <v>5479</v>
      </c>
      <c r="B1264" s="331" t="s">
        <v>5480</v>
      </c>
      <c r="C1264" s="334">
        <v>0</v>
      </c>
      <c r="D1264" s="326">
        <v>0</v>
      </c>
      <c r="E1264" s="334">
        <v>276</v>
      </c>
      <c r="F1264" s="335">
        <v>618</v>
      </c>
      <c r="G1264" s="395">
        <v>276</v>
      </c>
      <c r="H1264" s="472">
        <v>618</v>
      </c>
    </row>
    <row r="1265" spans="1:8">
      <c r="A1265" s="332" t="s">
        <v>5481</v>
      </c>
      <c r="B1265" s="333" t="s">
        <v>5482</v>
      </c>
      <c r="C1265" s="334">
        <v>0</v>
      </c>
      <c r="D1265" s="326">
        <v>0</v>
      </c>
      <c r="E1265" s="334">
        <v>1990</v>
      </c>
      <c r="F1265" s="335">
        <v>7142.4</v>
      </c>
      <c r="G1265" s="395">
        <v>1990</v>
      </c>
      <c r="H1265" s="472">
        <v>7142.4</v>
      </c>
    </row>
    <row r="1266" spans="1:8" ht="25.5">
      <c r="A1266" s="330" t="s">
        <v>5483</v>
      </c>
      <c r="B1266" s="331" t="s">
        <v>5484</v>
      </c>
      <c r="C1266" s="334">
        <v>0</v>
      </c>
      <c r="D1266" s="326">
        <v>0</v>
      </c>
      <c r="E1266" s="334">
        <v>0</v>
      </c>
      <c r="F1266" s="335">
        <v>1</v>
      </c>
      <c r="G1266" s="395">
        <v>0</v>
      </c>
      <c r="H1266" s="472">
        <v>1</v>
      </c>
    </row>
    <row r="1267" spans="1:8" ht="25.5">
      <c r="A1267" s="330" t="s">
        <v>5485</v>
      </c>
      <c r="B1267" s="331" t="s">
        <v>5486</v>
      </c>
      <c r="C1267" s="334">
        <v>0</v>
      </c>
      <c r="D1267" s="326">
        <v>0</v>
      </c>
      <c r="E1267" s="334">
        <v>0</v>
      </c>
      <c r="F1267" s="335">
        <v>1</v>
      </c>
      <c r="G1267" s="395">
        <v>0</v>
      </c>
      <c r="H1267" s="472">
        <v>1</v>
      </c>
    </row>
    <row r="1268" spans="1:8">
      <c r="A1268" s="330" t="s">
        <v>5487</v>
      </c>
      <c r="B1268" s="331" t="s">
        <v>5488</v>
      </c>
      <c r="C1268" s="334">
        <v>0</v>
      </c>
      <c r="D1268" s="326">
        <v>0</v>
      </c>
      <c r="E1268" s="334">
        <v>494</v>
      </c>
      <c r="F1268" s="335">
        <v>1689.6</v>
      </c>
      <c r="G1268" s="395">
        <v>494</v>
      </c>
      <c r="H1268" s="472">
        <v>1689.6</v>
      </c>
    </row>
    <row r="1269" spans="1:8" ht="25.5">
      <c r="A1269" s="330" t="s">
        <v>5489</v>
      </c>
      <c r="B1269" s="331" t="s">
        <v>5490</v>
      </c>
      <c r="C1269" s="334">
        <v>0</v>
      </c>
      <c r="D1269" s="326">
        <v>0</v>
      </c>
      <c r="E1269" s="334">
        <v>5</v>
      </c>
      <c r="F1269" s="335">
        <v>9.6</v>
      </c>
      <c r="G1269" s="395">
        <v>5</v>
      </c>
      <c r="H1269" s="472">
        <v>9.6</v>
      </c>
    </row>
    <row r="1270" spans="1:8">
      <c r="A1270" s="475" t="s">
        <v>5491</v>
      </c>
      <c r="B1270" s="342" t="s">
        <v>5492</v>
      </c>
      <c r="C1270" s="334">
        <v>0</v>
      </c>
      <c r="D1270" s="326">
        <v>0</v>
      </c>
      <c r="E1270" s="334">
        <v>165</v>
      </c>
      <c r="F1270" s="335">
        <v>384</v>
      </c>
      <c r="G1270" s="395">
        <v>165</v>
      </c>
      <c r="H1270" s="472">
        <v>384</v>
      </c>
    </row>
    <row r="1271" spans="1:8">
      <c r="A1271" s="332" t="s">
        <v>5493</v>
      </c>
      <c r="B1271" s="333" t="s">
        <v>5494</v>
      </c>
      <c r="C1271" s="334">
        <v>0</v>
      </c>
      <c r="D1271" s="326">
        <v>0</v>
      </c>
      <c r="E1271" s="334">
        <v>0</v>
      </c>
      <c r="F1271" s="335">
        <v>14.399999999999999</v>
      </c>
      <c r="G1271" s="395">
        <v>0</v>
      </c>
      <c r="H1271" s="472">
        <v>14.399999999999999</v>
      </c>
    </row>
    <row r="1272" spans="1:8" ht="25.5">
      <c r="A1272" s="475" t="s">
        <v>5495</v>
      </c>
      <c r="B1272" s="342" t="s">
        <v>5496</v>
      </c>
      <c r="C1272" s="334">
        <v>4</v>
      </c>
      <c r="D1272" s="335">
        <v>11</v>
      </c>
      <c r="E1272" s="334">
        <v>98</v>
      </c>
      <c r="F1272" s="335">
        <v>220</v>
      </c>
      <c r="G1272" s="395">
        <v>102</v>
      </c>
      <c r="H1272" s="472">
        <v>231</v>
      </c>
    </row>
    <row r="1273" spans="1:8" ht="25.5">
      <c r="A1273" s="330" t="s">
        <v>5497</v>
      </c>
      <c r="B1273" s="331" t="s">
        <v>5498</v>
      </c>
      <c r="C1273" s="334">
        <v>0</v>
      </c>
      <c r="D1273" s="326">
        <v>0</v>
      </c>
      <c r="E1273" s="334">
        <v>0</v>
      </c>
      <c r="F1273" s="335">
        <v>44.400000000000006</v>
      </c>
      <c r="G1273" s="395">
        <v>0</v>
      </c>
      <c r="H1273" s="472">
        <v>44.400000000000006</v>
      </c>
    </row>
    <row r="1274" spans="1:8">
      <c r="A1274" s="330" t="s">
        <v>5499</v>
      </c>
      <c r="B1274" s="331" t="s">
        <v>5500</v>
      </c>
      <c r="C1274" s="334">
        <v>2</v>
      </c>
      <c r="D1274" s="335">
        <v>11</v>
      </c>
      <c r="E1274" s="334">
        <v>0</v>
      </c>
      <c r="F1274" s="335">
        <v>1</v>
      </c>
      <c r="G1274" s="395">
        <v>2</v>
      </c>
      <c r="H1274" s="472">
        <v>12</v>
      </c>
    </row>
    <row r="1275" spans="1:8" ht="25.5">
      <c r="A1275" s="330" t="s">
        <v>5501</v>
      </c>
      <c r="B1275" s="331" t="s">
        <v>5502</v>
      </c>
      <c r="C1275" s="334">
        <v>0</v>
      </c>
      <c r="D1275" s="326">
        <v>0</v>
      </c>
      <c r="E1275" s="334">
        <v>0</v>
      </c>
      <c r="F1275" s="335">
        <v>1</v>
      </c>
      <c r="G1275" s="395">
        <v>0</v>
      </c>
      <c r="H1275" s="472">
        <v>1</v>
      </c>
    </row>
    <row r="1276" spans="1:8" ht="25.5">
      <c r="A1276" s="330" t="s">
        <v>5503</v>
      </c>
      <c r="B1276" s="331" t="s">
        <v>5504</v>
      </c>
      <c r="C1276" s="334">
        <v>0</v>
      </c>
      <c r="D1276" s="335">
        <v>1.2</v>
      </c>
      <c r="E1276" s="334">
        <v>0</v>
      </c>
      <c r="F1276" s="335">
        <v>1</v>
      </c>
      <c r="G1276" s="395">
        <v>0</v>
      </c>
      <c r="H1276" s="472">
        <v>2.2000000000000002</v>
      </c>
    </row>
    <row r="1277" spans="1:8" ht="25.5">
      <c r="A1277" s="330" t="s">
        <v>5505</v>
      </c>
      <c r="B1277" s="331" t="s">
        <v>5506</v>
      </c>
      <c r="C1277" s="334">
        <v>0</v>
      </c>
      <c r="D1277" s="335">
        <v>2.4</v>
      </c>
      <c r="E1277" s="334">
        <v>0</v>
      </c>
      <c r="F1277" s="335">
        <v>1</v>
      </c>
      <c r="G1277" s="395">
        <v>0</v>
      </c>
      <c r="H1277" s="472">
        <v>3.4</v>
      </c>
    </row>
    <row r="1278" spans="1:8" ht="25.5">
      <c r="A1278" s="475" t="s">
        <v>5507</v>
      </c>
      <c r="B1278" s="342" t="s">
        <v>5508</v>
      </c>
      <c r="C1278" s="334">
        <v>1</v>
      </c>
      <c r="D1278" s="335">
        <v>18.7</v>
      </c>
      <c r="E1278" s="334">
        <v>0</v>
      </c>
      <c r="F1278" s="335">
        <v>1.2</v>
      </c>
      <c r="G1278" s="395">
        <v>1</v>
      </c>
      <c r="H1278" s="472">
        <v>19.899999999999999</v>
      </c>
    </row>
    <row r="1279" spans="1:8" ht="25.5">
      <c r="A1279" s="330" t="s">
        <v>5509</v>
      </c>
      <c r="B1279" s="331" t="s">
        <v>5510</v>
      </c>
      <c r="C1279" s="334">
        <v>0</v>
      </c>
      <c r="D1279" s="335">
        <v>2.4</v>
      </c>
      <c r="E1279" s="334">
        <v>0</v>
      </c>
      <c r="F1279" s="335">
        <v>1</v>
      </c>
      <c r="G1279" s="395">
        <v>0</v>
      </c>
      <c r="H1279" s="472">
        <v>3.4</v>
      </c>
    </row>
    <row r="1280" spans="1:8" ht="25.5">
      <c r="A1280" s="330" t="s">
        <v>5511</v>
      </c>
      <c r="B1280" s="331" t="s">
        <v>5512</v>
      </c>
      <c r="C1280" s="334">
        <v>0</v>
      </c>
      <c r="D1280" s="326">
        <v>0</v>
      </c>
      <c r="E1280" s="334">
        <v>20</v>
      </c>
      <c r="F1280" s="335">
        <v>86.4</v>
      </c>
      <c r="G1280" s="395">
        <v>20</v>
      </c>
      <c r="H1280" s="472">
        <v>86.4</v>
      </c>
    </row>
    <row r="1281" spans="1:8" ht="25.5">
      <c r="A1281" s="330" t="s">
        <v>5513</v>
      </c>
      <c r="B1281" s="331" t="s">
        <v>5514</v>
      </c>
      <c r="C1281" s="334">
        <v>55</v>
      </c>
      <c r="D1281" s="335">
        <v>270</v>
      </c>
      <c r="E1281" s="334">
        <v>780</v>
      </c>
      <c r="F1281" s="335">
        <v>2504.6999999999998</v>
      </c>
      <c r="G1281" s="395">
        <v>835</v>
      </c>
      <c r="H1281" s="472">
        <v>2774.7</v>
      </c>
    </row>
    <row r="1282" spans="1:8" ht="25.5">
      <c r="A1282" s="332" t="s">
        <v>5515</v>
      </c>
      <c r="B1282" s="333" t="s">
        <v>5516</v>
      </c>
      <c r="C1282" s="334">
        <v>0</v>
      </c>
      <c r="D1282" s="335">
        <v>3.5999999999999996</v>
      </c>
      <c r="E1282" s="334">
        <v>430</v>
      </c>
      <c r="F1282" s="335">
        <v>1038</v>
      </c>
      <c r="G1282" s="395">
        <v>430</v>
      </c>
      <c r="H1282" s="472">
        <v>1041.5999999999999</v>
      </c>
    </row>
    <row r="1283" spans="1:8" ht="25.5">
      <c r="A1283" s="330" t="s">
        <v>5517</v>
      </c>
      <c r="B1283" s="331" t="s">
        <v>5518</v>
      </c>
      <c r="C1283" s="334">
        <v>2</v>
      </c>
      <c r="D1283" s="335">
        <v>17</v>
      </c>
      <c r="E1283" s="334">
        <v>4026</v>
      </c>
      <c r="F1283" s="335">
        <v>19983.7</v>
      </c>
      <c r="G1283" s="395">
        <v>4028</v>
      </c>
      <c r="H1283" s="472">
        <v>20000.7</v>
      </c>
    </row>
    <row r="1284" spans="1:8" ht="25.5">
      <c r="A1284" s="330" t="s">
        <v>5519</v>
      </c>
      <c r="B1284" s="331" t="s">
        <v>5520</v>
      </c>
      <c r="C1284" s="334">
        <v>14</v>
      </c>
      <c r="D1284" s="335">
        <v>18.7</v>
      </c>
      <c r="E1284" s="334">
        <v>287</v>
      </c>
      <c r="F1284" s="335">
        <v>1262.8</v>
      </c>
      <c r="G1284" s="395">
        <v>301</v>
      </c>
      <c r="H1284" s="472">
        <v>1281.5</v>
      </c>
    </row>
    <row r="1285" spans="1:8" ht="25.5">
      <c r="A1285" s="515" t="s">
        <v>5521</v>
      </c>
      <c r="B1285" s="435" t="s">
        <v>5522</v>
      </c>
      <c r="C1285" s="334">
        <v>0</v>
      </c>
      <c r="D1285" s="326">
        <v>0</v>
      </c>
      <c r="E1285" s="334">
        <v>0</v>
      </c>
      <c r="F1285" s="335">
        <v>2.4</v>
      </c>
      <c r="G1285" s="395">
        <v>0</v>
      </c>
      <c r="H1285" s="472">
        <v>2.4</v>
      </c>
    </row>
    <row r="1286" spans="1:8" ht="25.5">
      <c r="A1286" s="347" t="s">
        <v>5523</v>
      </c>
      <c r="B1286" s="375" t="s">
        <v>5524</v>
      </c>
      <c r="C1286" s="334">
        <v>0</v>
      </c>
      <c r="D1286" s="326">
        <v>0</v>
      </c>
      <c r="E1286" s="334">
        <v>1402</v>
      </c>
      <c r="F1286" s="335">
        <v>3349.2</v>
      </c>
      <c r="G1286" s="395">
        <v>1402</v>
      </c>
      <c r="H1286" s="472">
        <v>3349.2</v>
      </c>
    </row>
    <row r="1287" spans="1:8" ht="25.5">
      <c r="A1287" s="347" t="s">
        <v>5525</v>
      </c>
      <c r="B1287" s="375" t="s">
        <v>5526</v>
      </c>
      <c r="C1287" s="334">
        <v>25</v>
      </c>
      <c r="D1287" s="335">
        <v>146.30000000000001</v>
      </c>
      <c r="E1287" s="334">
        <v>4491</v>
      </c>
      <c r="F1287" s="335">
        <v>13986.5</v>
      </c>
      <c r="G1287" s="395">
        <v>4516</v>
      </c>
      <c r="H1287" s="472">
        <v>14132.8</v>
      </c>
    </row>
    <row r="1288" spans="1:8" ht="25.5">
      <c r="A1288" s="347" t="s">
        <v>5527</v>
      </c>
      <c r="B1288" s="375" t="s">
        <v>5528</v>
      </c>
      <c r="C1288" s="334">
        <v>277</v>
      </c>
      <c r="D1288" s="335">
        <v>843.7</v>
      </c>
      <c r="E1288" s="334">
        <v>5869</v>
      </c>
      <c r="F1288" s="335">
        <v>21783.3</v>
      </c>
      <c r="G1288" s="395">
        <v>6146</v>
      </c>
      <c r="H1288" s="472">
        <v>22627</v>
      </c>
    </row>
    <row r="1289" spans="1:8" ht="25.5">
      <c r="A1289" s="330" t="s">
        <v>2741</v>
      </c>
      <c r="B1289" s="331" t="s">
        <v>5529</v>
      </c>
      <c r="C1289" s="334">
        <v>272</v>
      </c>
      <c r="D1289" s="335">
        <v>889.9</v>
      </c>
      <c r="E1289" s="334">
        <v>5575</v>
      </c>
      <c r="F1289" s="335">
        <v>25949</v>
      </c>
      <c r="G1289" s="395">
        <v>5847</v>
      </c>
      <c r="H1289" s="472">
        <v>26838.9</v>
      </c>
    </row>
    <row r="1290" spans="1:8" ht="25.5">
      <c r="A1290" s="347" t="s">
        <v>5530</v>
      </c>
      <c r="B1290" s="375" t="s">
        <v>5531</v>
      </c>
      <c r="C1290" s="334">
        <v>0</v>
      </c>
      <c r="D1290" s="326">
        <v>0</v>
      </c>
      <c r="E1290" s="334">
        <v>0</v>
      </c>
      <c r="F1290" s="335">
        <v>1</v>
      </c>
      <c r="G1290" s="395">
        <v>0</v>
      </c>
      <c r="H1290" s="472">
        <v>1</v>
      </c>
    </row>
    <row r="1291" spans="1:8" ht="25.5">
      <c r="A1291" s="354" t="s">
        <v>5532</v>
      </c>
      <c r="B1291" s="511" t="s">
        <v>5533</v>
      </c>
      <c r="C1291" s="334">
        <v>30</v>
      </c>
      <c r="D1291" s="335">
        <v>103.4</v>
      </c>
      <c r="E1291" s="334">
        <v>4065</v>
      </c>
      <c r="F1291" s="335">
        <v>14966.6</v>
      </c>
      <c r="G1291" s="395">
        <v>4095</v>
      </c>
      <c r="H1291" s="472">
        <v>15070</v>
      </c>
    </row>
    <row r="1292" spans="1:8" ht="25.5">
      <c r="A1292" s="354" t="s">
        <v>5534</v>
      </c>
      <c r="B1292" s="511" t="s">
        <v>5535</v>
      </c>
      <c r="C1292" s="334">
        <v>0</v>
      </c>
      <c r="D1292" s="326">
        <v>0</v>
      </c>
      <c r="E1292" s="334">
        <v>0</v>
      </c>
      <c r="F1292" s="335">
        <v>9.6</v>
      </c>
      <c r="G1292" s="395">
        <v>0</v>
      </c>
      <c r="H1292" s="472">
        <v>9.6</v>
      </c>
    </row>
    <row r="1293" spans="1:8">
      <c r="A1293" s="354" t="s">
        <v>5536</v>
      </c>
      <c r="B1293" s="511" t="s">
        <v>5537</v>
      </c>
      <c r="C1293" s="334">
        <v>0</v>
      </c>
      <c r="D1293" s="326">
        <v>0</v>
      </c>
      <c r="E1293" s="334">
        <v>0</v>
      </c>
      <c r="F1293" s="335">
        <v>1</v>
      </c>
      <c r="G1293" s="395">
        <v>0</v>
      </c>
      <c r="H1293" s="472">
        <v>1</v>
      </c>
    </row>
    <row r="1294" spans="1:8">
      <c r="A1294" s="354" t="s">
        <v>5538</v>
      </c>
      <c r="B1294" s="511" t="s">
        <v>5539</v>
      </c>
      <c r="C1294" s="334">
        <v>0</v>
      </c>
      <c r="D1294" s="326">
        <v>0</v>
      </c>
      <c r="E1294" s="334">
        <v>0</v>
      </c>
      <c r="F1294" s="335">
        <v>1</v>
      </c>
      <c r="G1294" s="395">
        <v>0</v>
      </c>
      <c r="H1294" s="472">
        <v>1</v>
      </c>
    </row>
    <row r="1295" spans="1:8">
      <c r="A1295" s="354" t="s">
        <v>5540</v>
      </c>
      <c r="B1295" s="511" t="s">
        <v>5541</v>
      </c>
      <c r="C1295" s="334">
        <v>0</v>
      </c>
      <c r="D1295" s="326">
        <v>0</v>
      </c>
      <c r="E1295" s="334">
        <v>85</v>
      </c>
      <c r="F1295" s="335">
        <v>214.8</v>
      </c>
      <c r="G1295" s="395">
        <v>85</v>
      </c>
      <c r="H1295" s="472">
        <v>214.8</v>
      </c>
    </row>
    <row r="1296" spans="1:8" ht="25.5">
      <c r="A1296" s="347" t="s">
        <v>5542</v>
      </c>
      <c r="B1296" s="375" t="s">
        <v>5543</v>
      </c>
      <c r="C1296" s="334">
        <v>1</v>
      </c>
      <c r="D1296" s="335">
        <v>1.2</v>
      </c>
      <c r="E1296" s="334">
        <v>45</v>
      </c>
      <c r="F1296" s="335">
        <v>193.2</v>
      </c>
      <c r="G1296" s="395">
        <v>46</v>
      </c>
      <c r="H1296" s="472">
        <v>194.39999999999998</v>
      </c>
    </row>
    <row r="1297" spans="1:8" ht="25.5">
      <c r="A1297" s="347" t="s">
        <v>5544</v>
      </c>
      <c r="B1297" s="375" t="s">
        <v>5545</v>
      </c>
      <c r="C1297" s="334">
        <v>0</v>
      </c>
      <c r="D1297" s="326">
        <v>0</v>
      </c>
      <c r="E1297" s="334">
        <v>8</v>
      </c>
      <c r="F1297" s="335">
        <v>10.8</v>
      </c>
      <c r="G1297" s="395">
        <v>8</v>
      </c>
      <c r="H1297" s="472">
        <v>10.8</v>
      </c>
    </row>
    <row r="1298" spans="1:8" ht="25.5">
      <c r="A1298" s="330" t="s">
        <v>5546</v>
      </c>
      <c r="B1298" s="331" t="s">
        <v>5547</v>
      </c>
      <c r="C1298" s="334">
        <v>0</v>
      </c>
      <c r="D1298" s="326">
        <v>0</v>
      </c>
      <c r="E1298" s="334">
        <v>81</v>
      </c>
      <c r="F1298" s="335">
        <v>482.40000000000003</v>
      </c>
      <c r="G1298" s="395">
        <v>81</v>
      </c>
      <c r="H1298" s="472">
        <v>482.40000000000003</v>
      </c>
    </row>
    <row r="1299" spans="1:8">
      <c r="A1299" s="354" t="s">
        <v>5548</v>
      </c>
      <c r="B1299" s="511" t="s">
        <v>5549</v>
      </c>
      <c r="C1299" s="334">
        <v>0</v>
      </c>
      <c r="D1299" s="326">
        <v>0</v>
      </c>
      <c r="E1299" s="334">
        <v>9</v>
      </c>
      <c r="F1299" s="335">
        <v>1</v>
      </c>
      <c r="G1299" s="395">
        <v>9</v>
      </c>
      <c r="H1299" s="472">
        <v>1</v>
      </c>
    </row>
    <row r="1300" spans="1:8" ht="25.5">
      <c r="A1300" s="330" t="s">
        <v>5550</v>
      </c>
      <c r="B1300" s="331" t="s">
        <v>5551</v>
      </c>
      <c r="C1300" s="334">
        <v>0</v>
      </c>
      <c r="D1300" s="326">
        <v>0</v>
      </c>
      <c r="E1300" s="334">
        <v>66</v>
      </c>
      <c r="F1300" s="335">
        <v>358.8</v>
      </c>
      <c r="G1300" s="395">
        <v>66</v>
      </c>
      <c r="H1300" s="472">
        <v>358.8</v>
      </c>
    </row>
    <row r="1301" spans="1:8">
      <c r="A1301" s="349" t="s">
        <v>5552</v>
      </c>
      <c r="B1301" s="333" t="s">
        <v>5553</v>
      </c>
      <c r="C1301" s="334">
        <v>0</v>
      </c>
      <c r="D1301" s="326">
        <v>0</v>
      </c>
      <c r="E1301" s="334">
        <v>217</v>
      </c>
      <c r="F1301" s="335">
        <v>632.4</v>
      </c>
      <c r="G1301" s="395">
        <v>217</v>
      </c>
      <c r="H1301" s="472">
        <v>632.4</v>
      </c>
    </row>
    <row r="1302" spans="1:8" ht="25.5">
      <c r="A1302" s="354" t="s">
        <v>5554</v>
      </c>
      <c r="B1302" s="547" t="s">
        <v>5555</v>
      </c>
      <c r="C1302" s="334">
        <v>0</v>
      </c>
      <c r="D1302" s="326">
        <v>0</v>
      </c>
      <c r="E1302" s="334">
        <v>1142</v>
      </c>
      <c r="F1302" s="335">
        <v>3358.8</v>
      </c>
      <c r="G1302" s="395">
        <v>1142</v>
      </c>
      <c r="H1302" s="472">
        <v>3358.8</v>
      </c>
    </row>
    <row r="1303" spans="1:8" ht="25.5">
      <c r="A1303" s="354" t="s">
        <v>5556</v>
      </c>
      <c r="B1303" s="547" t="s">
        <v>5557</v>
      </c>
      <c r="C1303" s="334">
        <v>0</v>
      </c>
      <c r="D1303" s="326">
        <v>0</v>
      </c>
      <c r="E1303" s="334">
        <v>1</v>
      </c>
      <c r="F1303" s="335">
        <v>1.2</v>
      </c>
      <c r="G1303" s="395">
        <v>1</v>
      </c>
      <c r="H1303" s="472">
        <v>1.2</v>
      </c>
    </row>
    <row r="1304" spans="1:8" ht="25.5">
      <c r="A1304" s="354" t="s">
        <v>5558</v>
      </c>
      <c r="B1304" s="547" t="s">
        <v>5559</v>
      </c>
      <c r="C1304" s="334">
        <v>0</v>
      </c>
      <c r="D1304" s="326">
        <v>0</v>
      </c>
      <c r="E1304" s="334">
        <v>6</v>
      </c>
      <c r="F1304" s="335">
        <v>16.8</v>
      </c>
      <c r="G1304" s="395">
        <v>6</v>
      </c>
      <c r="H1304" s="472">
        <v>16.8</v>
      </c>
    </row>
    <row r="1305" spans="1:8" ht="25.5">
      <c r="A1305" s="354" t="s">
        <v>5560</v>
      </c>
      <c r="B1305" s="547" t="s">
        <v>5561</v>
      </c>
      <c r="C1305" s="334">
        <v>0</v>
      </c>
      <c r="D1305" s="326">
        <v>0</v>
      </c>
      <c r="E1305" s="334">
        <v>0</v>
      </c>
      <c r="F1305" s="335">
        <v>9.6</v>
      </c>
      <c r="G1305" s="395">
        <v>0</v>
      </c>
      <c r="H1305" s="472">
        <v>9.6</v>
      </c>
    </row>
    <row r="1306" spans="1:8" ht="25.5">
      <c r="A1306" s="347" t="s">
        <v>5562</v>
      </c>
      <c r="B1306" s="348" t="s">
        <v>5563</v>
      </c>
      <c r="C1306" s="334">
        <v>0</v>
      </c>
      <c r="D1306" s="326">
        <v>0</v>
      </c>
      <c r="E1306" s="334">
        <v>0</v>
      </c>
      <c r="F1306" s="335">
        <v>1.2</v>
      </c>
      <c r="G1306" s="395">
        <v>0</v>
      </c>
      <c r="H1306" s="472">
        <v>1.2</v>
      </c>
    </row>
    <row r="1307" spans="1:8" ht="25.5">
      <c r="A1307" s="354" t="s">
        <v>5564</v>
      </c>
      <c r="B1307" s="547" t="s">
        <v>5565</v>
      </c>
      <c r="C1307" s="334">
        <v>0</v>
      </c>
      <c r="D1307" s="326">
        <v>0</v>
      </c>
      <c r="E1307" s="334">
        <v>0</v>
      </c>
      <c r="F1307" s="335">
        <v>1</v>
      </c>
      <c r="G1307" s="395">
        <v>0</v>
      </c>
      <c r="H1307" s="472">
        <v>1</v>
      </c>
    </row>
    <row r="1308" spans="1:8">
      <c r="A1308" s="347" t="s">
        <v>5566</v>
      </c>
      <c r="B1308" s="348" t="s">
        <v>5567</v>
      </c>
      <c r="C1308" s="334">
        <v>0</v>
      </c>
      <c r="D1308" s="326">
        <v>0</v>
      </c>
      <c r="E1308" s="334">
        <v>0</v>
      </c>
      <c r="F1308" s="335">
        <v>1</v>
      </c>
      <c r="G1308" s="395">
        <v>0</v>
      </c>
      <c r="H1308" s="472">
        <v>1</v>
      </c>
    </row>
    <row r="1309" spans="1:8">
      <c r="A1309" s="332" t="s">
        <v>5568</v>
      </c>
      <c r="B1309" s="333" t="s">
        <v>5569</v>
      </c>
      <c r="C1309" s="334">
        <v>0</v>
      </c>
      <c r="D1309" s="326">
        <v>0</v>
      </c>
      <c r="E1309" s="334">
        <v>0</v>
      </c>
      <c r="F1309" s="335">
        <v>1</v>
      </c>
      <c r="G1309" s="395">
        <v>0</v>
      </c>
      <c r="H1309" s="472">
        <v>1</v>
      </c>
    </row>
    <row r="1310" spans="1:8">
      <c r="A1310" s="330" t="s">
        <v>5570</v>
      </c>
      <c r="B1310" s="331" t="s">
        <v>5571</v>
      </c>
      <c r="C1310" s="334">
        <v>0</v>
      </c>
      <c r="D1310" s="326">
        <v>0</v>
      </c>
      <c r="E1310" s="334">
        <v>36</v>
      </c>
      <c r="F1310" s="335">
        <v>132</v>
      </c>
      <c r="G1310" s="395">
        <v>36</v>
      </c>
      <c r="H1310" s="472">
        <v>132</v>
      </c>
    </row>
    <row r="1311" spans="1:8">
      <c r="A1311" s="330" t="s">
        <v>5572</v>
      </c>
      <c r="B1311" s="331" t="s">
        <v>5573</v>
      </c>
      <c r="C1311" s="334">
        <v>0</v>
      </c>
      <c r="D1311" s="326">
        <v>0</v>
      </c>
      <c r="E1311" s="334">
        <v>0</v>
      </c>
      <c r="F1311" s="335">
        <v>1</v>
      </c>
      <c r="G1311" s="395">
        <v>0</v>
      </c>
      <c r="H1311" s="472">
        <v>1</v>
      </c>
    </row>
    <row r="1312" spans="1:8">
      <c r="A1312" s="416" t="s">
        <v>5574</v>
      </c>
      <c r="B1312" s="375" t="s">
        <v>5575</v>
      </c>
      <c r="C1312" s="334">
        <v>0</v>
      </c>
      <c r="D1312" s="326">
        <v>0</v>
      </c>
      <c r="E1312" s="334">
        <v>0</v>
      </c>
      <c r="F1312" s="335">
        <v>1</v>
      </c>
      <c r="G1312" s="395">
        <v>0</v>
      </c>
      <c r="H1312" s="472">
        <v>1</v>
      </c>
    </row>
    <row r="1313" spans="1:8" ht="25.5">
      <c r="A1313" s="330" t="s">
        <v>5576</v>
      </c>
      <c r="B1313" s="331" t="s">
        <v>5577</v>
      </c>
      <c r="C1313" s="334">
        <v>0</v>
      </c>
      <c r="D1313" s="326">
        <v>0</v>
      </c>
      <c r="E1313" s="334">
        <v>347</v>
      </c>
      <c r="F1313" s="335">
        <v>1105.2</v>
      </c>
      <c r="G1313" s="395">
        <v>347</v>
      </c>
      <c r="H1313" s="472">
        <v>1105.2</v>
      </c>
    </row>
    <row r="1314" spans="1:8">
      <c r="A1314" s="330" t="s">
        <v>5578</v>
      </c>
      <c r="B1314" s="331" t="s">
        <v>5579</v>
      </c>
      <c r="C1314" s="334">
        <v>0</v>
      </c>
      <c r="D1314" s="326">
        <v>0</v>
      </c>
      <c r="E1314" s="334">
        <v>1893</v>
      </c>
      <c r="F1314" s="335">
        <v>7626</v>
      </c>
      <c r="G1314" s="395">
        <v>1893</v>
      </c>
      <c r="H1314" s="472">
        <v>7626</v>
      </c>
    </row>
    <row r="1315" spans="1:8" ht="25.5">
      <c r="A1315" s="330" t="s">
        <v>5580</v>
      </c>
      <c r="B1315" s="331" t="s">
        <v>5581</v>
      </c>
      <c r="C1315" s="334">
        <v>336</v>
      </c>
      <c r="D1315" s="326">
        <v>1084.5999999999999</v>
      </c>
      <c r="E1315" s="334">
        <v>383</v>
      </c>
      <c r="F1315" s="335">
        <v>1208.9000000000001</v>
      </c>
      <c r="G1315" s="395">
        <v>719</v>
      </c>
      <c r="H1315" s="472">
        <v>2293.5</v>
      </c>
    </row>
    <row r="1316" spans="1:8" ht="25.5">
      <c r="A1316" s="330" t="s">
        <v>1879</v>
      </c>
      <c r="B1316" s="331" t="s">
        <v>5582</v>
      </c>
      <c r="C1316" s="334">
        <v>69</v>
      </c>
      <c r="D1316" s="326">
        <v>69.3</v>
      </c>
      <c r="E1316" s="334">
        <v>18</v>
      </c>
      <c r="F1316" s="335">
        <v>55</v>
      </c>
      <c r="G1316" s="395">
        <v>87</v>
      </c>
      <c r="H1316" s="472">
        <v>124.3</v>
      </c>
    </row>
    <row r="1317" spans="1:8" ht="25.5">
      <c r="A1317" s="330" t="s">
        <v>1880</v>
      </c>
      <c r="B1317" s="331" t="s">
        <v>5583</v>
      </c>
      <c r="C1317" s="334">
        <v>69</v>
      </c>
      <c r="D1317" s="326">
        <v>69</v>
      </c>
      <c r="E1317" s="334">
        <v>18</v>
      </c>
      <c r="F1317" s="335">
        <v>53.9</v>
      </c>
      <c r="G1317" s="395">
        <v>87</v>
      </c>
      <c r="H1317" s="472">
        <v>122.9</v>
      </c>
    </row>
    <row r="1318" spans="1:8" ht="25.5">
      <c r="A1318" s="330" t="s">
        <v>5584</v>
      </c>
      <c r="B1318" s="331" t="s">
        <v>5585</v>
      </c>
      <c r="C1318" s="334">
        <v>0</v>
      </c>
      <c r="D1318" s="335">
        <v>0</v>
      </c>
      <c r="E1318" s="334">
        <v>0</v>
      </c>
      <c r="F1318" s="335">
        <v>1</v>
      </c>
      <c r="G1318" s="395">
        <v>0</v>
      </c>
      <c r="H1318" s="472">
        <v>1</v>
      </c>
    </row>
    <row r="1319" spans="1:8" ht="13.5" thickBot="1">
      <c r="A1319" s="791"/>
      <c r="B1319" s="792" t="s">
        <v>5586</v>
      </c>
      <c r="C1319" s="780">
        <v>6738</v>
      </c>
      <c r="D1319" s="793">
        <v>22529.7</v>
      </c>
      <c r="E1319" s="780">
        <v>44064</v>
      </c>
      <c r="F1319" s="793">
        <v>161858.4</v>
      </c>
      <c r="G1319" s="780">
        <v>50802</v>
      </c>
      <c r="H1319" s="781">
        <v>184388.09999999992</v>
      </c>
    </row>
    <row r="1320" spans="1:8" ht="13.5" thickBot="1">
      <c r="A1320" s="476"/>
      <c r="B1320" s="477"/>
      <c r="C1320" s="998"/>
      <c r="D1320" s="999"/>
      <c r="E1320" s="998"/>
      <c r="F1320" s="999"/>
      <c r="G1320" s="998"/>
      <c r="H1320" s="478"/>
    </row>
    <row r="1321" spans="1:8" ht="13.5" thickBot="1">
      <c r="A1321" s="2035" t="s">
        <v>1569</v>
      </c>
      <c r="B1321" s="2036"/>
      <c r="C1321" s="2036"/>
      <c r="D1321" s="2036"/>
      <c r="E1321" s="2036"/>
      <c r="F1321" s="2036"/>
      <c r="G1321" s="2036"/>
      <c r="H1321" s="2037"/>
    </row>
    <row r="1322" spans="1:8" ht="13.5" thickBot="1">
      <c r="A1322" s="479" t="s">
        <v>5371</v>
      </c>
      <c r="B1322" s="480" t="s">
        <v>5372</v>
      </c>
      <c r="C1322" s="430">
        <v>0</v>
      </c>
      <c r="D1322" s="431">
        <v>0</v>
      </c>
      <c r="E1322" s="430">
        <v>0</v>
      </c>
      <c r="F1322" s="431">
        <v>1.2</v>
      </c>
      <c r="G1322" s="432">
        <v>0</v>
      </c>
      <c r="H1322" s="481">
        <v>1.2</v>
      </c>
    </row>
    <row r="1323" spans="1:8" ht="26.25" thickBot="1">
      <c r="A1323" s="482">
        <v>130207</v>
      </c>
      <c r="B1323" s="483" t="s">
        <v>5587</v>
      </c>
      <c r="C1323" s="325">
        <v>232</v>
      </c>
      <c r="D1323" s="326">
        <v>1310.0999999999999</v>
      </c>
      <c r="E1323" s="325">
        <v>97</v>
      </c>
      <c r="F1323" s="326">
        <v>684.2</v>
      </c>
      <c r="G1323" s="432">
        <v>329</v>
      </c>
      <c r="H1323" s="481">
        <v>1994.3</v>
      </c>
    </row>
    <row r="1324" spans="1:8" ht="26.25" thickBot="1">
      <c r="A1324" s="482">
        <v>260076</v>
      </c>
      <c r="B1324" s="483" t="s">
        <v>5588</v>
      </c>
      <c r="C1324" s="325">
        <v>316</v>
      </c>
      <c r="D1324" s="326">
        <v>1189.0999999999999</v>
      </c>
      <c r="E1324" s="325">
        <v>352</v>
      </c>
      <c r="F1324" s="326">
        <v>1086.8</v>
      </c>
      <c r="G1324" s="432">
        <v>668</v>
      </c>
      <c r="H1324" s="481">
        <v>2275.8999999999996</v>
      </c>
    </row>
    <row r="1325" spans="1:8" ht="26.25" thickBot="1">
      <c r="A1325" s="482">
        <v>260100</v>
      </c>
      <c r="B1325" s="483" t="s">
        <v>5589</v>
      </c>
      <c r="C1325" s="325">
        <v>0</v>
      </c>
      <c r="D1325" s="326">
        <v>0</v>
      </c>
      <c r="E1325" s="325">
        <v>3</v>
      </c>
      <c r="F1325" s="326">
        <v>2521.1999999999998</v>
      </c>
      <c r="G1325" s="432">
        <v>3</v>
      </c>
      <c r="H1325" s="481">
        <v>2521.1999999999998</v>
      </c>
    </row>
    <row r="1326" spans="1:8" ht="13.5" thickBot="1">
      <c r="A1326" s="482">
        <v>600011</v>
      </c>
      <c r="B1326" s="483" t="s">
        <v>5590</v>
      </c>
      <c r="C1326" s="325">
        <v>0</v>
      </c>
      <c r="D1326" s="326">
        <v>0</v>
      </c>
      <c r="E1326" s="325">
        <v>1</v>
      </c>
      <c r="F1326" s="326">
        <v>4.8</v>
      </c>
      <c r="G1326" s="432">
        <v>1</v>
      </c>
      <c r="H1326" s="481">
        <v>4.8</v>
      </c>
    </row>
    <row r="1327" spans="1:8" ht="13.5" thickBot="1">
      <c r="A1327" s="482">
        <v>600120</v>
      </c>
      <c r="B1327" s="483" t="s">
        <v>5591</v>
      </c>
      <c r="C1327" s="325">
        <v>0</v>
      </c>
      <c r="D1327" s="326">
        <v>0</v>
      </c>
      <c r="E1327" s="325">
        <v>1</v>
      </c>
      <c r="F1327" s="326">
        <v>1.2</v>
      </c>
      <c r="G1327" s="432">
        <v>1</v>
      </c>
      <c r="H1327" s="481">
        <v>1.2</v>
      </c>
    </row>
    <row r="1328" spans="1:8" ht="13.5" thickBot="1">
      <c r="A1328" s="482" t="s">
        <v>5592</v>
      </c>
      <c r="B1328" s="483" t="s">
        <v>5593</v>
      </c>
      <c r="C1328" s="325">
        <v>0</v>
      </c>
      <c r="D1328" s="326">
        <v>0</v>
      </c>
      <c r="E1328" s="325">
        <v>30</v>
      </c>
      <c r="F1328" s="326">
        <v>286.8</v>
      </c>
      <c r="G1328" s="432">
        <v>30</v>
      </c>
      <c r="H1328" s="481">
        <v>286.8</v>
      </c>
    </row>
    <row r="1329" spans="1:8" ht="13.5" thickBot="1">
      <c r="A1329" s="482" t="s">
        <v>5594</v>
      </c>
      <c r="B1329" s="483" t="s">
        <v>5595</v>
      </c>
      <c r="C1329" s="325">
        <v>0</v>
      </c>
      <c r="D1329" s="326">
        <v>1.2</v>
      </c>
      <c r="E1329" s="325">
        <v>0</v>
      </c>
      <c r="F1329" s="326">
        <v>1</v>
      </c>
      <c r="G1329" s="432">
        <v>0</v>
      </c>
      <c r="H1329" s="481">
        <v>2.2000000000000002</v>
      </c>
    </row>
    <row r="1330" spans="1:8" ht="13.5" thickBot="1">
      <c r="A1330" s="482" t="s">
        <v>5380</v>
      </c>
      <c r="B1330" s="483" t="s">
        <v>5381</v>
      </c>
      <c r="C1330" s="325">
        <v>9</v>
      </c>
      <c r="D1330" s="326">
        <v>45.1</v>
      </c>
      <c r="E1330" s="325">
        <v>371</v>
      </c>
      <c r="F1330" s="326">
        <v>1468.5</v>
      </c>
      <c r="G1330" s="432">
        <v>380</v>
      </c>
      <c r="H1330" s="481">
        <v>1513.6</v>
      </c>
    </row>
    <row r="1331" spans="1:8" ht="13.5" thickBot="1">
      <c r="A1331" s="482" t="s">
        <v>5382</v>
      </c>
      <c r="B1331" s="483" t="s">
        <v>5383</v>
      </c>
      <c r="C1331" s="325">
        <v>4</v>
      </c>
      <c r="D1331" s="326">
        <v>5.5</v>
      </c>
      <c r="E1331" s="325">
        <v>125</v>
      </c>
      <c r="F1331" s="326">
        <v>237.6</v>
      </c>
      <c r="G1331" s="432">
        <v>129</v>
      </c>
      <c r="H1331" s="481">
        <v>243.1</v>
      </c>
    </row>
    <row r="1332" spans="1:8" ht="13.5" thickBot="1">
      <c r="A1332" s="482" t="s">
        <v>3137</v>
      </c>
      <c r="B1332" s="483" t="s">
        <v>5596</v>
      </c>
      <c r="C1332" s="325">
        <v>0</v>
      </c>
      <c r="D1332" s="326">
        <v>7.7</v>
      </c>
      <c r="E1332" s="325">
        <v>1755</v>
      </c>
      <c r="F1332" s="326">
        <v>7228.1</v>
      </c>
      <c r="G1332" s="432">
        <v>1755</v>
      </c>
      <c r="H1332" s="481">
        <v>7235.8</v>
      </c>
    </row>
    <row r="1333" spans="1:8">
      <c r="A1333" s="484" t="s">
        <v>3147</v>
      </c>
      <c r="B1333" s="378" t="s">
        <v>5597</v>
      </c>
      <c r="C1333" s="334">
        <v>0</v>
      </c>
      <c r="D1333" s="335">
        <v>1.1000000000000001</v>
      </c>
      <c r="E1333" s="334">
        <v>3</v>
      </c>
      <c r="F1333" s="335">
        <v>15.4</v>
      </c>
      <c r="G1333" s="327">
        <v>3</v>
      </c>
      <c r="H1333" s="481">
        <v>16.5</v>
      </c>
    </row>
    <row r="1334" spans="1:8">
      <c r="A1334" s="413" t="s">
        <v>3138</v>
      </c>
      <c r="B1334" s="417" t="s">
        <v>5598</v>
      </c>
      <c r="C1334" s="334">
        <v>0</v>
      </c>
      <c r="D1334" s="335">
        <v>0</v>
      </c>
      <c r="E1334" s="334">
        <v>461</v>
      </c>
      <c r="F1334" s="335">
        <v>2005.2</v>
      </c>
      <c r="G1334" s="327">
        <v>461</v>
      </c>
      <c r="H1334" s="448">
        <v>2005.2</v>
      </c>
    </row>
    <row r="1335" spans="1:8">
      <c r="A1335" s="409" t="s">
        <v>3143</v>
      </c>
      <c r="B1335" s="410" t="s">
        <v>5599</v>
      </c>
      <c r="C1335" s="334">
        <v>0</v>
      </c>
      <c r="D1335" s="335">
        <v>0</v>
      </c>
      <c r="E1335" s="334">
        <v>9</v>
      </c>
      <c r="F1335" s="335">
        <v>22.799999999999997</v>
      </c>
      <c r="G1335" s="327">
        <v>9</v>
      </c>
      <c r="H1335" s="448">
        <v>22.799999999999997</v>
      </c>
    </row>
    <row r="1336" spans="1:8">
      <c r="A1336" s="413" t="s">
        <v>5600</v>
      </c>
      <c r="B1336" s="485" t="s">
        <v>5601</v>
      </c>
      <c r="C1336" s="334">
        <v>0</v>
      </c>
      <c r="D1336" s="335">
        <v>0</v>
      </c>
      <c r="E1336" s="334">
        <v>0</v>
      </c>
      <c r="F1336" s="335">
        <v>30</v>
      </c>
      <c r="G1336" s="327">
        <v>0</v>
      </c>
      <c r="H1336" s="448">
        <v>30</v>
      </c>
    </row>
    <row r="1337" spans="1:8">
      <c r="A1337" s="359" t="s">
        <v>5384</v>
      </c>
      <c r="B1337" s="360" t="s">
        <v>5385</v>
      </c>
      <c r="C1337" s="334">
        <v>0</v>
      </c>
      <c r="D1337" s="335">
        <v>0</v>
      </c>
      <c r="E1337" s="334">
        <v>41</v>
      </c>
      <c r="F1337" s="335">
        <v>318</v>
      </c>
      <c r="G1337" s="327">
        <v>41</v>
      </c>
      <c r="H1337" s="448">
        <v>318</v>
      </c>
    </row>
    <row r="1338" spans="1:8">
      <c r="A1338" s="330" t="s">
        <v>5386</v>
      </c>
      <c r="B1338" s="331" t="s">
        <v>5387</v>
      </c>
      <c r="C1338" s="334">
        <v>0</v>
      </c>
      <c r="D1338" s="335">
        <v>0</v>
      </c>
      <c r="E1338" s="334">
        <v>0</v>
      </c>
      <c r="F1338" s="335">
        <v>80.400000000000006</v>
      </c>
      <c r="G1338" s="327">
        <v>0</v>
      </c>
      <c r="H1338" s="448">
        <v>80.400000000000006</v>
      </c>
    </row>
    <row r="1339" spans="1:8">
      <c r="A1339" s="359" t="s">
        <v>5388</v>
      </c>
      <c r="B1339" s="360" t="s">
        <v>5389</v>
      </c>
      <c r="C1339" s="334">
        <v>0</v>
      </c>
      <c r="D1339" s="335">
        <v>2</v>
      </c>
      <c r="E1339" s="334">
        <v>13</v>
      </c>
      <c r="F1339" s="335">
        <v>49.2</v>
      </c>
      <c r="G1339" s="327">
        <v>13</v>
      </c>
      <c r="H1339" s="448">
        <v>51.2</v>
      </c>
    </row>
    <row r="1340" spans="1:8">
      <c r="A1340" s="359" t="s">
        <v>5602</v>
      </c>
      <c r="B1340" s="360" t="s">
        <v>5603</v>
      </c>
      <c r="C1340" s="334">
        <v>0</v>
      </c>
      <c r="D1340" s="335">
        <v>0</v>
      </c>
      <c r="E1340" s="334">
        <v>0</v>
      </c>
      <c r="F1340" s="326">
        <v>1</v>
      </c>
      <c r="G1340" s="327">
        <v>0</v>
      </c>
      <c r="H1340" s="448">
        <v>1</v>
      </c>
    </row>
    <row r="1341" spans="1:8">
      <c r="A1341" s="406" t="s">
        <v>5390</v>
      </c>
      <c r="B1341" s="989" t="s">
        <v>5391</v>
      </c>
      <c r="C1341" s="334">
        <v>787</v>
      </c>
      <c r="D1341" s="335">
        <v>2764.3</v>
      </c>
      <c r="E1341" s="334">
        <v>1786</v>
      </c>
      <c r="F1341" s="335">
        <v>7140.1</v>
      </c>
      <c r="G1341" s="327">
        <v>2573</v>
      </c>
      <c r="H1341" s="448">
        <v>9904.4000000000015</v>
      </c>
    </row>
    <row r="1342" spans="1:8">
      <c r="A1342" s="368" t="s">
        <v>5604</v>
      </c>
      <c r="B1342" s="364" t="s">
        <v>5605</v>
      </c>
      <c r="C1342" s="334">
        <v>0</v>
      </c>
      <c r="D1342" s="335">
        <v>0</v>
      </c>
      <c r="E1342" s="334">
        <v>0</v>
      </c>
      <c r="F1342" s="335">
        <v>2.4</v>
      </c>
      <c r="G1342" s="327">
        <v>0</v>
      </c>
      <c r="H1342" s="448">
        <v>2.4</v>
      </c>
    </row>
    <row r="1343" spans="1:8" ht="25.5">
      <c r="A1343" s="484" t="s">
        <v>5606</v>
      </c>
      <c r="B1343" s="378" t="s">
        <v>5607</v>
      </c>
      <c r="C1343" s="334">
        <v>0</v>
      </c>
      <c r="D1343" s="335">
        <v>0</v>
      </c>
      <c r="E1343" s="334">
        <v>0</v>
      </c>
      <c r="F1343" s="335">
        <v>1.2</v>
      </c>
      <c r="G1343" s="327">
        <v>0</v>
      </c>
      <c r="H1343" s="448">
        <v>1.2</v>
      </c>
    </row>
    <row r="1344" spans="1:8">
      <c r="A1344" s="484" t="s">
        <v>5608</v>
      </c>
      <c r="B1344" s="378" t="s">
        <v>5609</v>
      </c>
      <c r="C1344" s="334">
        <v>0</v>
      </c>
      <c r="D1344" s="335">
        <v>0</v>
      </c>
      <c r="E1344" s="334">
        <v>0</v>
      </c>
      <c r="F1344" s="326">
        <v>1</v>
      </c>
      <c r="G1344" s="327">
        <v>0</v>
      </c>
      <c r="H1344" s="448">
        <v>1</v>
      </c>
    </row>
    <row r="1345" spans="1:8">
      <c r="A1345" s="359" t="s">
        <v>5394</v>
      </c>
      <c r="B1345" s="360" t="s">
        <v>5395</v>
      </c>
      <c r="C1345" s="334">
        <v>0</v>
      </c>
      <c r="D1345" s="335">
        <v>0</v>
      </c>
      <c r="E1345" s="334">
        <v>0</v>
      </c>
      <c r="F1345" s="326">
        <v>1</v>
      </c>
      <c r="G1345" s="327">
        <v>0</v>
      </c>
      <c r="H1345" s="448">
        <v>1</v>
      </c>
    </row>
    <row r="1346" spans="1:8" ht="25.5">
      <c r="A1346" s="368" t="s">
        <v>5610</v>
      </c>
      <c r="B1346" s="364" t="s">
        <v>5611</v>
      </c>
      <c r="C1346" s="334">
        <v>0</v>
      </c>
      <c r="D1346" s="335">
        <v>0</v>
      </c>
      <c r="E1346" s="334">
        <v>0</v>
      </c>
      <c r="F1346" s="326">
        <v>1</v>
      </c>
      <c r="G1346" s="327">
        <v>0</v>
      </c>
      <c r="H1346" s="448">
        <v>1</v>
      </c>
    </row>
    <row r="1347" spans="1:8">
      <c r="A1347" s="368" t="s">
        <v>5398</v>
      </c>
      <c r="B1347" s="364" t="s">
        <v>5399</v>
      </c>
      <c r="C1347" s="334">
        <v>60</v>
      </c>
      <c r="D1347" s="335">
        <v>295.89999999999998</v>
      </c>
      <c r="E1347" s="334">
        <v>1090</v>
      </c>
      <c r="F1347" s="335">
        <v>4772.8999999999996</v>
      </c>
      <c r="G1347" s="327">
        <v>1150</v>
      </c>
      <c r="H1347" s="448">
        <v>5068.7999999999993</v>
      </c>
    </row>
    <row r="1348" spans="1:8" ht="25.5">
      <c r="A1348" s="359" t="s">
        <v>5402</v>
      </c>
      <c r="B1348" s="360" t="s">
        <v>5403</v>
      </c>
      <c r="C1348" s="334">
        <v>0</v>
      </c>
      <c r="D1348" s="335">
        <v>0</v>
      </c>
      <c r="E1348" s="334">
        <v>0</v>
      </c>
      <c r="F1348" s="326">
        <v>1</v>
      </c>
      <c r="G1348" s="327">
        <v>0</v>
      </c>
      <c r="H1348" s="448">
        <v>1</v>
      </c>
    </row>
    <row r="1349" spans="1:8">
      <c r="A1349" s="359" t="s">
        <v>5404</v>
      </c>
      <c r="B1349" s="360" t="s">
        <v>5405</v>
      </c>
      <c r="C1349" s="334">
        <v>376</v>
      </c>
      <c r="D1349" s="335">
        <v>63</v>
      </c>
      <c r="E1349" s="334">
        <v>0</v>
      </c>
      <c r="F1349" s="335">
        <v>1.2</v>
      </c>
      <c r="G1349" s="327">
        <v>376</v>
      </c>
      <c r="H1349" s="448">
        <v>64.2</v>
      </c>
    </row>
    <row r="1350" spans="1:8">
      <c r="A1350" s="330" t="s">
        <v>5408</v>
      </c>
      <c r="B1350" s="331" t="s">
        <v>5409</v>
      </c>
      <c r="C1350" s="334">
        <v>0</v>
      </c>
      <c r="D1350" s="335">
        <v>0</v>
      </c>
      <c r="E1350" s="334">
        <v>0</v>
      </c>
      <c r="F1350" s="335">
        <v>6</v>
      </c>
      <c r="G1350" s="327">
        <v>0</v>
      </c>
      <c r="H1350" s="448">
        <v>6</v>
      </c>
    </row>
    <row r="1351" spans="1:8">
      <c r="A1351" s="484" t="s">
        <v>5612</v>
      </c>
      <c r="B1351" s="378" t="s">
        <v>5613</v>
      </c>
      <c r="C1351" s="334">
        <v>5</v>
      </c>
      <c r="D1351" s="335">
        <v>1.2</v>
      </c>
      <c r="E1351" s="334">
        <v>2</v>
      </c>
      <c r="F1351" s="335">
        <v>16.8</v>
      </c>
      <c r="G1351" s="327">
        <v>7</v>
      </c>
      <c r="H1351" s="448">
        <v>18</v>
      </c>
    </row>
    <row r="1352" spans="1:8">
      <c r="A1352" s="484" t="s">
        <v>5411</v>
      </c>
      <c r="B1352" s="378" t="s">
        <v>5614</v>
      </c>
      <c r="C1352" s="334">
        <v>177</v>
      </c>
      <c r="D1352" s="335">
        <v>561</v>
      </c>
      <c r="E1352" s="334">
        <v>41</v>
      </c>
      <c r="F1352" s="335">
        <v>213.4</v>
      </c>
      <c r="G1352" s="327">
        <v>218</v>
      </c>
      <c r="H1352" s="448">
        <v>698.4</v>
      </c>
    </row>
    <row r="1353" spans="1:8" ht="25.5">
      <c r="A1353" s="484" t="s">
        <v>5615</v>
      </c>
      <c r="B1353" s="378" t="s">
        <v>5616</v>
      </c>
      <c r="C1353" s="334">
        <v>0</v>
      </c>
      <c r="D1353" s="335">
        <v>0</v>
      </c>
      <c r="E1353" s="334">
        <v>0</v>
      </c>
      <c r="F1353" s="326">
        <v>1.2</v>
      </c>
      <c r="G1353" s="327">
        <v>0</v>
      </c>
      <c r="H1353" s="448">
        <v>1.2</v>
      </c>
    </row>
    <row r="1354" spans="1:8">
      <c r="A1354" s="359" t="s">
        <v>5415</v>
      </c>
      <c r="B1354" s="360" t="s">
        <v>5617</v>
      </c>
      <c r="C1354" s="334">
        <v>0</v>
      </c>
      <c r="D1354" s="335">
        <v>0</v>
      </c>
      <c r="E1354" s="334">
        <v>0</v>
      </c>
      <c r="F1354" s="335">
        <v>1</v>
      </c>
      <c r="G1354" s="327">
        <v>0</v>
      </c>
      <c r="H1354" s="448">
        <v>1</v>
      </c>
    </row>
    <row r="1355" spans="1:8">
      <c r="A1355" s="484" t="s">
        <v>4076</v>
      </c>
      <c r="B1355" s="378" t="s">
        <v>4077</v>
      </c>
      <c r="C1355" s="334">
        <v>0</v>
      </c>
      <c r="D1355" s="335">
        <v>0</v>
      </c>
      <c r="E1355" s="334">
        <v>0</v>
      </c>
      <c r="F1355" s="326">
        <v>1</v>
      </c>
      <c r="G1355" s="327">
        <v>0</v>
      </c>
      <c r="H1355" s="448">
        <v>1</v>
      </c>
    </row>
    <row r="1356" spans="1:8">
      <c r="A1356" s="484" t="s">
        <v>5418</v>
      </c>
      <c r="B1356" s="378" t="s">
        <v>5419</v>
      </c>
      <c r="C1356" s="334">
        <v>17</v>
      </c>
      <c r="D1356" s="335">
        <v>0</v>
      </c>
      <c r="E1356" s="334">
        <v>0</v>
      </c>
      <c r="F1356" s="326">
        <v>1</v>
      </c>
      <c r="G1356" s="327">
        <v>17</v>
      </c>
      <c r="H1356" s="448">
        <v>1</v>
      </c>
    </row>
    <row r="1357" spans="1:8">
      <c r="A1357" s="368" t="s">
        <v>5420</v>
      </c>
      <c r="B1357" s="364" t="s">
        <v>5421</v>
      </c>
      <c r="C1357" s="334">
        <v>0</v>
      </c>
      <c r="D1357" s="335">
        <v>17.600000000000001</v>
      </c>
      <c r="E1357" s="334">
        <v>487</v>
      </c>
      <c r="F1357" s="326">
        <v>1780.9</v>
      </c>
      <c r="G1357" s="327">
        <v>487</v>
      </c>
      <c r="H1357" s="448">
        <v>1798.5</v>
      </c>
    </row>
    <row r="1358" spans="1:8">
      <c r="A1358" s="330" t="s">
        <v>5620</v>
      </c>
      <c r="B1358" s="331" t="s">
        <v>5621</v>
      </c>
      <c r="C1358" s="334">
        <v>0</v>
      </c>
      <c r="D1358" s="335">
        <v>0</v>
      </c>
      <c r="E1358" s="334">
        <v>0</v>
      </c>
      <c r="F1358" s="326">
        <v>1.2</v>
      </c>
      <c r="G1358" s="327">
        <v>0</v>
      </c>
      <c r="H1358" s="448">
        <v>1.2</v>
      </c>
    </row>
    <row r="1359" spans="1:8">
      <c r="A1359" s="330" t="s">
        <v>4286</v>
      </c>
      <c r="B1359" s="331" t="s">
        <v>4287</v>
      </c>
      <c r="C1359" s="334">
        <v>0</v>
      </c>
      <c r="D1359" s="335">
        <v>0</v>
      </c>
      <c r="E1359" s="334">
        <v>7</v>
      </c>
      <c r="F1359" s="335">
        <v>9.6</v>
      </c>
      <c r="G1359" s="327">
        <v>7</v>
      </c>
      <c r="H1359" s="448">
        <v>9.6</v>
      </c>
    </row>
    <row r="1360" spans="1:8">
      <c r="A1360" s="330" t="s">
        <v>5427</v>
      </c>
      <c r="B1360" s="331" t="s">
        <v>5622</v>
      </c>
      <c r="C1360" s="334">
        <v>0</v>
      </c>
      <c r="D1360" s="335">
        <v>0</v>
      </c>
      <c r="E1360" s="334">
        <v>0</v>
      </c>
      <c r="F1360" s="335">
        <v>1</v>
      </c>
      <c r="G1360" s="327">
        <v>0</v>
      </c>
      <c r="H1360" s="448">
        <v>1</v>
      </c>
    </row>
    <row r="1361" spans="1:8">
      <c r="A1361" s="330" t="s">
        <v>5429</v>
      </c>
      <c r="B1361" s="331" t="s">
        <v>5430</v>
      </c>
      <c r="C1361" s="334">
        <v>0</v>
      </c>
      <c r="D1361" s="335">
        <v>0</v>
      </c>
      <c r="E1361" s="334">
        <v>0</v>
      </c>
      <c r="F1361" s="335">
        <v>1.2</v>
      </c>
      <c r="G1361" s="327">
        <v>0</v>
      </c>
      <c r="H1361" s="448">
        <v>1.2</v>
      </c>
    </row>
    <row r="1362" spans="1:8" ht="25.5">
      <c r="A1362" s="484" t="s">
        <v>5623</v>
      </c>
      <c r="B1362" s="435" t="s">
        <v>5624</v>
      </c>
      <c r="C1362" s="334">
        <v>0</v>
      </c>
      <c r="D1362" s="335">
        <v>0</v>
      </c>
      <c r="E1362" s="334">
        <v>0</v>
      </c>
      <c r="F1362" s="326">
        <v>1</v>
      </c>
      <c r="G1362" s="327">
        <v>0</v>
      </c>
      <c r="H1362" s="448">
        <v>1</v>
      </c>
    </row>
    <row r="1363" spans="1:8">
      <c r="A1363" s="484" t="s">
        <v>5431</v>
      </c>
      <c r="B1363" s="378" t="s">
        <v>5625</v>
      </c>
      <c r="C1363" s="334">
        <v>0</v>
      </c>
      <c r="D1363" s="335">
        <v>0</v>
      </c>
      <c r="E1363" s="334">
        <v>0</v>
      </c>
      <c r="F1363" s="335">
        <v>15.6</v>
      </c>
      <c r="G1363" s="327">
        <v>0</v>
      </c>
      <c r="H1363" s="448">
        <v>15.6</v>
      </c>
    </row>
    <row r="1364" spans="1:8" ht="25.5">
      <c r="A1364" s="484" t="s">
        <v>5433</v>
      </c>
      <c r="B1364" s="378" t="s">
        <v>5626</v>
      </c>
      <c r="C1364" s="334">
        <v>0</v>
      </c>
      <c r="D1364" s="335">
        <v>0</v>
      </c>
      <c r="E1364" s="334">
        <v>0</v>
      </c>
      <c r="F1364" s="326">
        <v>12</v>
      </c>
      <c r="G1364" s="327">
        <v>0</v>
      </c>
      <c r="H1364" s="448">
        <v>12</v>
      </c>
    </row>
    <row r="1365" spans="1:8">
      <c r="A1365" s="484" t="s">
        <v>5435</v>
      </c>
      <c r="B1365" s="378" t="s">
        <v>5436</v>
      </c>
      <c r="C1365" s="334">
        <v>0</v>
      </c>
      <c r="D1365" s="335">
        <v>0</v>
      </c>
      <c r="E1365" s="334">
        <v>184</v>
      </c>
      <c r="F1365" s="335">
        <v>642</v>
      </c>
      <c r="G1365" s="327">
        <v>184</v>
      </c>
      <c r="H1365" s="448">
        <v>642</v>
      </c>
    </row>
    <row r="1366" spans="1:8">
      <c r="A1366" s="484" t="s">
        <v>5627</v>
      </c>
      <c r="B1366" s="378" t="s">
        <v>5628</v>
      </c>
      <c r="C1366" s="334">
        <v>0</v>
      </c>
      <c r="D1366" s="335">
        <v>0</v>
      </c>
      <c r="E1366" s="334">
        <v>2</v>
      </c>
      <c r="F1366" s="335">
        <v>6</v>
      </c>
      <c r="G1366" s="327">
        <v>2</v>
      </c>
      <c r="H1366" s="448">
        <v>6</v>
      </c>
    </row>
    <row r="1367" spans="1:8">
      <c r="A1367" s="484" t="s">
        <v>5629</v>
      </c>
      <c r="B1367" s="378" t="s">
        <v>5630</v>
      </c>
      <c r="C1367" s="334">
        <v>0</v>
      </c>
      <c r="D1367" s="335">
        <v>0</v>
      </c>
      <c r="E1367" s="334">
        <v>0</v>
      </c>
      <c r="F1367" s="335">
        <v>1</v>
      </c>
      <c r="G1367" s="327">
        <v>0</v>
      </c>
      <c r="H1367" s="448">
        <v>1</v>
      </c>
    </row>
    <row r="1368" spans="1:8" ht="25.5">
      <c r="A1368" s="484" t="s">
        <v>3115</v>
      </c>
      <c r="B1368" s="378" t="s">
        <v>3111</v>
      </c>
      <c r="C1368" s="334">
        <v>0</v>
      </c>
      <c r="D1368" s="335">
        <v>0</v>
      </c>
      <c r="E1368" s="334">
        <v>2</v>
      </c>
      <c r="F1368" s="335">
        <v>20.400000000000002</v>
      </c>
      <c r="G1368" s="327">
        <v>2</v>
      </c>
      <c r="H1368" s="448">
        <v>20.400000000000002</v>
      </c>
    </row>
    <row r="1369" spans="1:8" ht="25.5">
      <c r="A1369" s="330" t="s">
        <v>5631</v>
      </c>
      <c r="B1369" s="331" t="s">
        <v>5632</v>
      </c>
      <c r="C1369" s="334">
        <v>0</v>
      </c>
      <c r="D1369" s="335">
        <v>4</v>
      </c>
      <c r="E1369" s="334">
        <v>302</v>
      </c>
      <c r="F1369" s="326">
        <v>1125.5999999999999</v>
      </c>
      <c r="G1369" s="327">
        <v>302</v>
      </c>
      <c r="H1369" s="448">
        <v>1129.5999999999999</v>
      </c>
    </row>
    <row r="1370" spans="1:8">
      <c r="A1370" s="484" t="s">
        <v>5633</v>
      </c>
      <c r="B1370" s="378" t="s">
        <v>5634</v>
      </c>
      <c r="C1370" s="334">
        <v>0</v>
      </c>
      <c r="D1370" s="335">
        <v>0</v>
      </c>
      <c r="E1370" s="334">
        <v>0</v>
      </c>
      <c r="F1370" s="335">
        <v>1</v>
      </c>
      <c r="G1370" s="327">
        <v>0</v>
      </c>
      <c r="H1370" s="448">
        <v>1</v>
      </c>
    </row>
    <row r="1371" spans="1:8">
      <c r="A1371" s="330" t="s">
        <v>5443</v>
      </c>
      <c r="B1371" s="331" t="s">
        <v>5444</v>
      </c>
      <c r="C1371" s="334">
        <v>0</v>
      </c>
      <c r="D1371" s="335">
        <v>0</v>
      </c>
      <c r="E1371" s="334">
        <v>93</v>
      </c>
      <c r="F1371" s="335">
        <v>368.40000000000003</v>
      </c>
      <c r="G1371" s="327">
        <v>93</v>
      </c>
      <c r="H1371" s="448">
        <v>368.40000000000003</v>
      </c>
    </row>
    <row r="1372" spans="1:8">
      <c r="A1372" s="484" t="s">
        <v>5445</v>
      </c>
      <c r="B1372" s="378" t="s">
        <v>5446</v>
      </c>
      <c r="C1372" s="334">
        <v>0</v>
      </c>
      <c r="D1372" s="335">
        <v>0</v>
      </c>
      <c r="E1372" s="334">
        <v>0</v>
      </c>
      <c r="F1372" s="326">
        <v>1</v>
      </c>
      <c r="G1372" s="327">
        <v>0</v>
      </c>
      <c r="H1372" s="448">
        <v>1</v>
      </c>
    </row>
    <row r="1373" spans="1:8">
      <c r="A1373" s="484" t="s">
        <v>5635</v>
      </c>
      <c r="B1373" s="378" t="s">
        <v>5636</v>
      </c>
      <c r="C1373" s="334">
        <v>0</v>
      </c>
      <c r="D1373" s="335">
        <v>0</v>
      </c>
      <c r="E1373" s="334">
        <v>0</v>
      </c>
      <c r="F1373" s="335">
        <v>1</v>
      </c>
      <c r="G1373" s="327">
        <v>0</v>
      </c>
      <c r="H1373" s="448">
        <v>1</v>
      </c>
    </row>
    <row r="1374" spans="1:8">
      <c r="A1374" s="330" t="s">
        <v>5449</v>
      </c>
      <c r="B1374" s="331" t="s">
        <v>5450</v>
      </c>
      <c r="C1374" s="334">
        <v>0</v>
      </c>
      <c r="D1374" s="335">
        <v>0</v>
      </c>
      <c r="E1374" s="334">
        <v>171</v>
      </c>
      <c r="F1374" s="326">
        <v>429.6</v>
      </c>
      <c r="G1374" s="327">
        <v>171</v>
      </c>
      <c r="H1374" s="448">
        <v>429.6</v>
      </c>
    </row>
    <row r="1375" spans="1:8">
      <c r="A1375" s="484" t="s">
        <v>5637</v>
      </c>
      <c r="B1375" s="378" t="s">
        <v>5450</v>
      </c>
      <c r="C1375" s="334">
        <v>0</v>
      </c>
      <c r="D1375" s="335">
        <v>0</v>
      </c>
      <c r="E1375" s="334">
        <v>0</v>
      </c>
      <c r="F1375" s="326">
        <v>86.4</v>
      </c>
      <c r="G1375" s="327">
        <v>0</v>
      </c>
      <c r="H1375" s="448">
        <v>86.4</v>
      </c>
    </row>
    <row r="1376" spans="1:8">
      <c r="A1376" s="484" t="s">
        <v>5451</v>
      </c>
      <c r="B1376" s="378" t="s">
        <v>5638</v>
      </c>
      <c r="C1376" s="334">
        <v>51</v>
      </c>
      <c r="D1376" s="335">
        <v>1.2</v>
      </c>
      <c r="E1376" s="334">
        <v>0</v>
      </c>
      <c r="F1376" s="335">
        <v>1</v>
      </c>
      <c r="G1376" s="327">
        <v>51</v>
      </c>
      <c r="H1376" s="448">
        <v>2.2000000000000002</v>
      </c>
    </row>
    <row r="1377" spans="1:8">
      <c r="A1377" s="330" t="s">
        <v>5453</v>
      </c>
      <c r="B1377" s="331" t="s">
        <v>5639</v>
      </c>
      <c r="C1377" s="334">
        <v>156</v>
      </c>
      <c r="D1377" s="335">
        <v>151</v>
      </c>
      <c r="E1377" s="334">
        <v>447</v>
      </c>
      <c r="F1377" s="335">
        <v>1050.5</v>
      </c>
      <c r="G1377" s="327">
        <v>603</v>
      </c>
      <c r="H1377" s="448">
        <v>1201.5</v>
      </c>
    </row>
    <row r="1378" spans="1:8" ht="25.5">
      <c r="A1378" s="484" t="s">
        <v>5640</v>
      </c>
      <c r="B1378" s="378" t="s">
        <v>5641</v>
      </c>
      <c r="C1378" s="334">
        <v>0</v>
      </c>
      <c r="D1378" s="335">
        <v>398.2</v>
      </c>
      <c r="E1378" s="334">
        <v>98</v>
      </c>
      <c r="F1378" s="326">
        <v>298.10000000000002</v>
      </c>
      <c r="G1378" s="327">
        <v>98</v>
      </c>
      <c r="H1378" s="448">
        <v>696.3</v>
      </c>
    </row>
    <row r="1379" spans="1:8">
      <c r="A1379" s="330" t="s">
        <v>5461</v>
      </c>
      <c r="B1379" s="331" t="s">
        <v>5642</v>
      </c>
      <c r="C1379" s="334">
        <v>0</v>
      </c>
      <c r="D1379" s="335">
        <v>0</v>
      </c>
      <c r="E1379" s="334">
        <v>0</v>
      </c>
      <c r="F1379" s="335">
        <v>1</v>
      </c>
      <c r="G1379" s="327">
        <v>0</v>
      </c>
      <c r="H1379" s="448">
        <v>1</v>
      </c>
    </row>
    <row r="1380" spans="1:8" ht="25.5">
      <c r="A1380" s="484" t="s">
        <v>5643</v>
      </c>
      <c r="B1380" s="378" t="s">
        <v>5644</v>
      </c>
      <c r="C1380" s="334">
        <v>0</v>
      </c>
      <c r="D1380" s="335">
        <v>0</v>
      </c>
      <c r="E1380" s="334">
        <v>0</v>
      </c>
      <c r="F1380" s="335">
        <v>1</v>
      </c>
      <c r="G1380" s="327">
        <v>0</v>
      </c>
      <c r="H1380" s="448">
        <v>1</v>
      </c>
    </row>
    <row r="1381" spans="1:8">
      <c r="A1381" s="484" t="s">
        <v>5645</v>
      </c>
      <c r="B1381" s="378" t="s">
        <v>5646</v>
      </c>
      <c r="C1381" s="334">
        <v>0</v>
      </c>
      <c r="D1381" s="335">
        <v>0</v>
      </c>
      <c r="E1381" s="334">
        <v>0</v>
      </c>
      <c r="F1381" s="326">
        <v>1</v>
      </c>
      <c r="G1381" s="327">
        <v>0</v>
      </c>
      <c r="H1381" s="448">
        <v>1</v>
      </c>
    </row>
    <row r="1382" spans="1:8">
      <c r="A1382" s="484" t="s">
        <v>5471</v>
      </c>
      <c r="B1382" s="378" t="s">
        <v>5647</v>
      </c>
      <c r="C1382" s="334">
        <v>0</v>
      </c>
      <c r="D1382" s="335">
        <v>0</v>
      </c>
      <c r="E1382" s="334">
        <v>0</v>
      </c>
      <c r="F1382" s="326">
        <v>1</v>
      </c>
      <c r="G1382" s="327">
        <v>0</v>
      </c>
      <c r="H1382" s="448">
        <v>1</v>
      </c>
    </row>
    <row r="1383" spans="1:8" ht="25.5">
      <c r="A1383" s="484" t="s">
        <v>5648</v>
      </c>
      <c r="B1383" s="378" t="s">
        <v>5649</v>
      </c>
      <c r="C1383" s="334">
        <v>4</v>
      </c>
      <c r="D1383" s="335">
        <v>0</v>
      </c>
      <c r="E1383" s="334">
        <v>0</v>
      </c>
      <c r="F1383" s="326">
        <v>1</v>
      </c>
      <c r="G1383" s="327">
        <v>4</v>
      </c>
      <c r="H1383" s="448">
        <v>1</v>
      </c>
    </row>
    <row r="1384" spans="1:8">
      <c r="A1384" s="484" t="s">
        <v>5650</v>
      </c>
      <c r="B1384" s="378" t="s">
        <v>5651</v>
      </c>
      <c r="C1384" s="334">
        <v>0</v>
      </c>
      <c r="D1384" s="335">
        <v>80</v>
      </c>
      <c r="E1384" s="334">
        <v>2</v>
      </c>
      <c r="F1384" s="326">
        <v>49.2</v>
      </c>
      <c r="G1384" s="327">
        <v>2</v>
      </c>
      <c r="H1384" s="448">
        <v>129.19999999999999</v>
      </c>
    </row>
    <row r="1385" spans="1:8">
      <c r="A1385" s="330" t="s">
        <v>5477</v>
      </c>
      <c r="B1385" s="331" t="s">
        <v>5478</v>
      </c>
      <c r="C1385" s="334">
        <v>0</v>
      </c>
      <c r="D1385" s="335">
        <v>0</v>
      </c>
      <c r="E1385" s="334">
        <v>94</v>
      </c>
      <c r="F1385" s="326">
        <v>1148.4000000000001</v>
      </c>
      <c r="G1385" s="327">
        <v>94</v>
      </c>
      <c r="H1385" s="448">
        <v>1148.4000000000001</v>
      </c>
    </row>
    <row r="1386" spans="1:8">
      <c r="A1386" s="484" t="s">
        <v>5479</v>
      </c>
      <c r="B1386" s="378" t="s">
        <v>5480</v>
      </c>
      <c r="C1386" s="334">
        <v>988</v>
      </c>
      <c r="D1386" s="335">
        <v>0</v>
      </c>
      <c r="E1386" s="334">
        <v>0</v>
      </c>
      <c r="F1386" s="335">
        <v>97.199999999999989</v>
      </c>
      <c r="G1386" s="327">
        <v>988</v>
      </c>
      <c r="H1386" s="448">
        <v>97.199999999999989</v>
      </c>
    </row>
    <row r="1387" spans="1:8">
      <c r="A1387" s="359" t="s">
        <v>5481</v>
      </c>
      <c r="B1387" s="360" t="s">
        <v>5652</v>
      </c>
      <c r="C1387" s="334">
        <v>0</v>
      </c>
      <c r="D1387" s="335">
        <v>314.60000000000002</v>
      </c>
      <c r="E1387" s="334">
        <v>2357</v>
      </c>
      <c r="F1387" s="335">
        <v>7692.3</v>
      </c>
      <c r="G1387" s="327">
        <v>2357</v>
      </c>
      <c r="H1387" s="448">
        <v>8006.9000000000005</v>
      </c>
    </row>
    <row r="1388" spans="1:8" ht="25.5">
      <c r="A1388" s="359" t="s">
        <v>5483</v>
      </c>
      <c r="B1388" s="360" t="s">
        <v>5653</v>
      </c>
      <c r="C1388" s="334">
        <v>0</v>
      </c>
      <c r="D1388" s="335">
        <v>0</v>
      </c>
      <c r="E1388" s="334">
        <v>0</v>
      </c>
      <c r="F1388" s="335">
        <v>1</v>
      </c>
      <c r="G1388" s="327">
        <v>0</v>
      </c>
      <c r="H1388" s="448">
        <v>1</v>
      </c>
    </row>
    <row r="1389" spans="1:8">
      <c r="A1389" s="330" t="s">
        <v>5654</v>
      </c>
      <c r="B1389" s="331" t="s">
        <v>5655</v>
      </c>
      <c r="C1389" s="334">
        <v>0</v>
      </c>
      <c r="D1389" s="335">
        <v>0</v>
      </c>
      <c r="E1389" s="334">
        <v>0</v>
      </c>
      <c r="F1389" s="335">
        <v>1</v>
      </c>
      <c r="G1389" s="327">
        <v>0</v>
      </c>
      <c r="H1389" s="448">
        <v>1</v>
      </c>
    </row>
    <row r="1390" spans="1:8" ht="25.5">
      <c r="A1390" s="359" t="s">
        <v>5485</v>
      </c>
      <c r="B1390" s="360" t="s">
        <v>5656</v>
      </c>
      <c r="C1390" s="334">
        <v>0</v>
      </c>
      <c r="D1390" s="335">
        <v>0</v>
      </c>
      <c r="E1390" s="334">
        <v>46</v>
      </c>
      <c r="F1390" s="326">
        <v>90</v>
      </c>
      <c r="G1390" s="327">
        <v>46</v>
      </c>
      <c r="H1390" s="448">
        <v>90</v>
      </c>
    </row>
    <row r="1391" spans="1:8">
      <c r="A1391" s="359" t="s">
        <v>5657</v>
      </c>
      <c r="B1391" s="360" t="s">
        <v>5658</v>
      </c>
      <c r="C1391" s="334">
        <v>0</v>
      </c>
      <c r="D1391" s="335">
        <v>0</v>
      </c>
      <c r="E1391" s="334">
        <v>0</v>
      </c>
      <c r="F1391" s="326">
        <v>1</v>
      </c>
      <c r="G1391" s="327">
        <v>0</v>
      </c>
      <c r="H1391" s="448">
        <v>1</v>
      </c>
    </row>
    <row r="1392" spans="1:8">
      <c r="A1392" s="486" t="s">
        <v>5487</v>
      </c>
      <c r="B1392" s="458" t="s">
        <v>5488</v>
      </c>
      <c r="C1392" s="334">
        <v>0</v>
      </c>
      <c r="D1392" s="335">
        <v>0</v>
      </c>
      <c r="E1392" s="334">
        <v>0</v>
      </c>
      <c r="F1392" s="335">
        <v>1.2</v>
      </c>
      <c r="G1392" s="327">
        <v>0</v>
      </c>
      <c r="H1392" s="448">
        <v>1.2</v>
      </c>
    </row>
    <row r="1393" spans="1:8">
      <c r="A1393" s="363" t="s">
        <v>5659</v>
      </c>
      <c r="B1393" s="364" t="s">
        <v>5660</v>
      </c>
      <c r="C1393" s="334">
        <v>0</v>
      </c>
      <c r="D1393" s="335">
        <v>0</v>
      </c>
      <c r="E1393" s="334">
        <v>0</v>
      </c>
      <c r="F1393" s="326">
        <v>1</v>
      </c>
      <c r="G1393" s="327">
        <v>0</v>
      </c>
      <c r="H1393" s="448">
        <v>1</v>
      </c>
    </row>
    <row r="1394" spans="1:8">
      <c r="A1394" s="370" t="s">
        <v>5661</v>
      </c>
      <c r="B1394" s="371" t="s">
        <v>5662</v>
      </c>
      <c r="C1394" s="334">
        <v>0</v>
      </c>
      <c r="D1394" s="335">
        <v>0</v>
      </c>
      <c r="E1394" s="334">
        <v>0</v>
      </c>
      <c r="F1394" s="335">
        <v>1</v>
      </c>
      <c r="G1394" s="327">
        <v>0</v>
      </c>
      <c r="H1394" s="448">
        <v>1</v>
      </c>
    </row>
    <row r="1395" spans="1:8" ht="25.5">
      <c r="A1395" s="359" t="s">
        <v>5663</v>
      </c>
      <c r="B1395" s="360" t="s">
        <v>5664</v>
      </c>
      <c r="C1395" s="334">
        <v>0</v>
      </c>
      <c r="D1395" s="335">
        <v>0</v>
      </c>
      <c r="E1395" s="334">
        <v>14</v>
      </c>
      <c r="F1395" s="326">
        <v>46.800000000000004</v>
      </c>
      <c r="G1395" s="327">
        <v>14</v>
      </c>
      <c r="H1395" s="448">
        <v>46.800000000000004</v>
      </c>
    </row>
    <row r="1396" spans="1:8">
      <c r="A1396" s="330" t="s">
        <v>5665</v>
      </c>
      <c r="B1396" s="331" t="s">
        <v>5492</v>
      </c>
      <c r="C1396" s="334">
        <v>0</v>
      </c>
      <c r="D1396" s="335">
        <v>0</v>
      </c>
      <c r="E1396" s="334">
        <v>18</v>
      </c>
      <c r="F1396" s="326">
        <v>132</v>
      </c>
      <c r="G1396" s="327">
        <v>18</v>
      </c>
      <c r="H1396" s="448">
        <v>132</v>
      </c>
    </row>
    <row r="1397" spans="1:8" ht="25.5">
      <c r="A1397" s="359" t="s">
        <v>5497</v>
      </c>
      <c r="B1397" s="360" t="s">
        <v>5666</v>
      </c>
      <c r="C1397" s="334">
        <v>0</v>
      </c>
      <c r="D1397" s="335">
        <v>0</v>
      </c>
      <c r="E1397" s="334">
        <v>486</v>
      </c>
      <c r="F1397" s="335">
        <v>1088.4000000000001</v>
      </c>
      <c r="G1397" s="327">
        <v>486</v>
      </c>
      <c r="H1397" s="448">
        <v>1088.4000000000001</v>
      </c>
    </row>
    <row r="1398" spans="1:8">
      <c r="A1398" s="359" t="s">
        <v>5499</v>
      </c>
      <c r="B1398" s="360" t="s">
        <v>5500</v>
      </c>
      <c r="C1398" s="334">
        <v>0</v>
      </c>
      <c r="D1398" s="335">
        <v>0</v>
      </c>
      <c r="E1398" s="334">
        <v>50</v>
      </c>
      <c r="F1398" s="335">
        <v>106.80000000000001</v>
      </c>
      <c r="G1398" s="327">
        <v>50</v>
      </c>
      <c r="H1398" s="448">
        <v>106.80000000000001</v>
      </c>
    </row>
    <row r="1399" spans="1:8" ht="25.5">
      <c r="A1399" s="475" t="s">
        <v>5501</v>
      </c>
      <c r="B1399" s="487" t="s">
        <v>5667</v>
      </c>
      <c r="C1399" s="334">
        <v>0</v>
      </c>
      <c r="D1399" s="335">
        <v>0</v>
      </c>
      <c r="E1399" s="334">
        <v>0</v>
      </c>
      <c r="F1399" s="335">
        <v>1</v>
      </c>
      <c r="G1399" s="327">
        <v>0</v>
      </c>
      <c r="H1399" s="448">
        <v>1</v>
      </c>
    </row>
    <row r="1400" spans="1:8" ht="25.5">
      <c r="A1400" s="330" t="s">
        <v>5503</v>
      </c>
      <c r="B1400" s="331" t="s">
        <v>5504</v>
      </c>
      <c r="C1400" s="334">
        <v>0</v>
      </c>
      <c r="D1400" s="335">
        <v>0</v>
      </c>
      <c r="E1400" s="334">
        <v>0</v>
      </c>
      <c r="F1400" s="335">
        <v>1</v>
      </c>
      <c r="G1400" s="327">
        <v>0</v>
      </c>
      <c r="H1400" s="448">
        <v>1</v>
      </c>
    </row>
    <row r="1401" spans="1:8" ht="25.5">
      <c r="A1401" s="359" t="s">
        <v>5505</v>
      </c>
      <c r="B1401" s="360" t="s">
        <v>5506</v>
      </c>
      <c r="C1401" s="334">
        <v>0</v>
      </c>
      <c r="D1401" s="335">
        <v>10.8</v>
      </c>
      <c r="E1401" s="334">
        <v>37</v>
      </c>
      <c r="F1401" s="326">
        <v>100.80000000000001</v>
      </c>
      <c r="G1401" s="327">
        <v>37</v>
      </c>
      <c r="H1401" s="448">
        <v>111.60000000000001</v>
      </c>
    </row>
    <row r="1402" spans="1:8" ht="25.5">
      <c r="A1402" s="359" t="s">
        <v>5507</v>
      </c>
      <c r="B1402" s="360" t="s">
        <v>5508</v>
      </c>
      <c r="C1402" s="334">
        <v>0</v>
      </c>
      <c r="D1402" s="335">
        <v>0</v>
      </c>
      <c r="E1402" s="334">
        <v>13</v>
      </c>
      <c r="F1402" s="326">
        <v>24</v>
      </c>
      <c r="G1402" s="327">
        <v>13</v>
      </c>
      <c r="H1402" s="448">
        <v>24</v>
      </c>
    </row>
    <row r="1403" spans="1:8" ht="25.5">
      <c r="A1403" s="359" t="s">
        <v>5509</v>
      </c>
      <c r="B1403" s="360" t="s">
        <v>5668</v>
      </c>
      <c r="C1403" s="334">
        <v>0</v>
      </c>
      <c r="D1403" s="335">
        <v>0</v>
      </c>
      <c r="E1403" s="334">
        <v>0</v>
      </c>
      <c r="F1403" s="335">
        <v>1</v>
      </c>
      <c r="G1403" s="327">
        <v>0</v>
      </c>
      <c r="H1403" s="448">
        <v>1</v>
      </c>
    </row>
    <row r="1404" spans="1:8" ht="25.5">
      <c r="A1404" s="488" t="s">
        <v>5669</v>
      </c>
      <c r="B1404" s="489" t="s">
        <v>5670</v>
      </c>
      <c r="C1404" s="334">
        <v>0</v>
      </c>
      <c r="D1404" s="335">
        <v>0</v>
      </c>
      <c r="E1404" s="334">
        <v>0</v>
      </c>
      <c r="F1404" s="335">
        <v>1</v>
      </c>
      <c r="G1404" s="327">
        <v>0</v>
      </c>
      <c r="H1404" s="448">
        <v>1</v>
      </c>
    </row>
    <row r="1405" spans="1:8" ht="25.5">
      <c r="A1405" s="475" t="s">
        <v>5511</v>
      </c>
      <c r="B1405" s="490" t="s">
        <v>5512</v>
      </c>
      <c r="C1405" s="334">
        <v>0</v>
      </c>
      <c r="D1405" s="335">
        <v>42</v>
      </c>
      <c r="E1405" s="334">
        <v>0</v>
      </c>
      <c r="F1405" s="326">
        <v>14.399999999999999</v>
      </c>
      <c r="G1405" s="327">
        <v>0</v>
      </c>
      <c r="H1405" s="448">
        <v>56.4</v>
      </c>
    </row>
    <row r="1406" spans="1:8" ht="25.5">
      <c r="A1406" s="359" t="s">
        <v>5671</v>
      </c>
      <c r="B1406" s="360" t="s">
        <v>5672</v>
      </c>
      <c r="C1406" s="334">
        <v>208</v>
      </c>
      <c r="D1406" s="335">
        <v>0</v>
      </c>
      <c r="E1406" s="334">
        <v>0</v>
      </c>
      <c r="F1406" s="326">
        <v>1</v>
      </c>
      <c r="G1406" s="327">
        <v>208</v>
      </c>
      <c r="H1406" s="448">
        <v>1</v>
      </c>
    </row>
    <row r="1407" spans="1:8" ht="25.5">
      <c r="A1407" s="359" t="s">
        <v>5513</v>
      </c>
      <c r="B1407" s="360" t="s">
        <v>5514</v>
      </c>
      <c r="C1407" s="334">
        <v>0</v>
      </c>
      <c r="D1407" s="335">
        <v>760</v>
      </c>
      <c r="E1407" s="334">
        <v>356</v>
      </c>
      <c r="F1407" s="335">
        <v>616.80000000000007</v>
      </c>
      <c r="G1407" s="327">
        <v>356</v>
      </c>
      <c r="H1407" s="448">
        <v>1376.8000000000002</v>
      </c>
    </row>
    <row r="1408" spans="1:8" ht="25.5">
      <c r="A1408" s="359" t="s">
        <v>5673</v>
      </c>
      <c r="B1408" s="360" t="s">
        <v>5674</v>
      </c>
      <c r="C1408" s="334">
        <v>0</v>
      </c>
      <c r="D1408" s="335">
        <v>0</v>
      </c>
      <c r="E1408" s="334">
        <v>0</v>
      </c>
      <c r="F1408" s="326">
        <v>1</v>
      </c>
      <c r="G1408" s="327">
        <v>0</v>
      </c>
      <c r="H1408" s="448">
        <v>1</v>
      </c>
    </row>
    <row r="1409" spans="1:8" ht="25.5">
      <c r="A1409" s="359" t="s">
        <v>5515</v>
      </c>
      <c r="B1409" s="360" t="s">
        <v>5516</v>
      </c>
      <c r="C1409" s="334">
        <v>22</v>
      </c>
      <c r="D1409" s="335">
        <v>2.2000000000000002</v>
      </c>
      <c r="E1409" s="334">
        <v>922</v>
      </c>
      <c r="F1409" s="335">
        <v>2679.6</v>
      </c>
      <c r="G1409" s="327">
        <v>944</v>
      </c>
      <c r="H1409" s="448">
        <v>2681.7999999999997</v>
      </c>
    </row>
    <row r="1410" spans="1:8" ht="15.75" customHeight="1">
      <c r="A1410" s="359" t="s">
        <v>5517</v>
      </c>
      <c r="B1410" s="360" t="s">
        <v>5518</v>
      </c>
      <c r="C1410" s="334">
        <v>0</v>
      </c>
      <c r="D1410" s="335">
        <v>126.5</v>
      </c>
      <c r="E1410" s="334">
        <v>3244</v>
      </c>
      <c r="F1410" s="326">
        <v>9341.2000000000007</v>
      </c>
      <c r="G1410" s="327">
        <v>3244</v>
      </c>
      <c r="H1410" s="448">
        <v>9467.7000000000007</v>
      </c>
    </row>
    <row r="1411" spans="1:8" ht="25.5">
      <c r="A1411" s="359" t="s">
        <v>5519</v>
      </c>
      <c r="B1411" s="360" t="s">
        <v>5520</v>
      </c>
      <c r="C1411" s="334">
        <v>0</v>
      </c>
      <c r="D1411" s="335">
        <v>2.2000000000000002</v>
      </c>
      <c r="E1411" s="334">
        <v>64</v>
      </c>
      <c r="F1411" s="335">
        <v>236.5</v>
      </c>
      <c r="G1411" s="327">
        <v>64</v>
      </c>
      <c r="H1411" s="448">
        <v>238.7</v>
      </c>
    </row>
    <row r="1412" spans="1:8" ht="25.5">
      <c r="A1412" s="330" t="s">
        <v>5521</v>
      </c>
      <c r="B1412" s="331" t="s">
        <v>5522</v>
      </c>
      <c r="C1412" s="334">
        <v>0</v>
      </c>
      <c r="D1412" s="335">
        <v>1.2</v>
      </c>
      <c r="E1412" s="334">
        <v>17</v>
      </c>
      <c r="F1412" s="335">
        <v>130.80000000000001</v>
      </c>
      <c r="G1412" s="327">
        <v>17</v>
      </c>
      <c r="H1412" s="448">
        <v>132</v>
      </c>
    </row>
    <row r="1413" spans="1:8" ht="25.5">
      <c r="A1413" s="330" t="s">
        <v>5523</v>
      </c>
      <c r="B1413" s="331" t="s">
        <v>5524</v>
      </c>
      <c r="C1413" s="334">
        <v>7</v>
      </c>
      <c r="D1413" s="335">
        <v>3.3</v>
      </c>
      <c r="E1413" s="334">
        <v>208</v>
      </c>
      <c r="F1413" s="335">
        <v>823.9</v>
      </c>
      <c r="G1413" s="327">
        <v>215</v>
      </c>
      <c r="H1413" s="448">
        <v>827.19999999999993</v>
      </c>
    </row>
    <row r="1414" spans="1:8" ht="25.5">
      <c r="A1414" s="330" t="s">
        <v>5525</v>
      </c>
      <c r="B1414" s="331" t="s">
        <v>5526</v>
      </c>
      <c r="C1414" s="334">
        <v>20</v>
      </c>
      <c r="D1414" s="335">
        <v>25.3</v>
      </c>
      <c r="E1414" s="334">
        <v>3790</v>
      </c>
      <c r="F1414" s="335">
        <v>13330.9</v>
      </c>
      <c r="G1414" s="327">
        <v>3810</v>
      </c>
      <c r="H1414" s="448">
        <v>13356.199999999999</v>
      </c>
    </row>
    <row r="1415" spans="1:8" ht="25.5">
      <c r="A1415" s="475" t="s">
        <v>5527</v>
      </c>
      <c r="B1415" s="487" t="s">
        <v>5528</v>
      </c>
      <c r="C1415" s="334">
        <v>63</v>
      </c>
      <c r="D1415" s="335">
        <v>90.2</v>
      </c>
      <c r="E1415" s="334">
        <v>7153</v>
      </c>
      <c r="F1415" s="335">
        <v>15837.8</v>
      </c>
      <c r="G1415" s="327">
        <v>7216</v>
      </c>
      <c r="H1415" s="448">
        <v>15928</v>
      </c>
    </row>
    <row r="1416" spans="1:8" ht="25.5">
      <c r="A1416" s="475" t="s">
        <v>2741</v>
      </c>
      <c r="B1416" s="487" t="s">
        <v>5529</v>
      </c>
      <c r="C1416" s="334">
        <v>0</v>
      </c>
      <c r="D1416" s="335">
        <v>160.6</v>
      </c>
      <c r="E1416" s="334">
        <v>3539</v>
      </c>
      <c r="F1416" s="335">
        <v>9552.4</v>
      </c>
      <c r="G1416" s="327">
        <v>3539</v>
      </c>
      <c r="H1416" s="448">
        <v>9713</v>
      </c>
    </row>
    <row r="1417" spans="1:8" ht="25.5">
      <c r="A1417" s="347" t="s">
        <v>5532</v>
      </c>
      <c r="B1417" s="375" t="s">
        <v>5533</v>
      </c>
      <c r="C1417" s="334">
        <v>0</v>
      </c>
      <c r="D1417" s="335">
        <v>0</v>
      </c>
      <c r="E1417" s="334">
        <v>1664</v>
      </c>
      <c r="F1417" s="335">
        <v>5098.7999999999993</v>
      </c>
      <c r="G1417" s="327">
        <v>1664</v>
      </c>
      <c r="H1417" s="448">
        <v>5098.7999999999993</v>
      </c>
    </row>
    <row r="1418" spans="1:8" ht="25.5">
      <c r="A1418" s="491" t="s">
        <v>5534</v>
      </c>
      <c r="B1418" s="1000" t="s">
        <v>5535</v>
      </c>
      <c r="C1418" s="334">
        <v>0</v>
      </c>
      <c r="D1418" s="335">
        <v>0</v>
      </c>
      <c r="E1418" s="334">
        <v>0</v>
      </c>
      <c r="F1418" s="335">
        <v>1</v>
      </c>
      <c r="G1418" s="327">
        <v>0</v>
      </c>
      <c r="H1418" s="448">
        <v>1</v>
      </c>
    </row>
    <row r="1419" spans="1:8">
      <c r="A1419" s="347" t="s">
        <v>5536</v>
      </c>
      <c r="B1419" s="375" t="s">
        <v>5537</v>
      </c>
      <c r="C1419" s="334">
        <v>0</v>
      </c>
      <c r="D1419" s="335">
        <v>0</v>
      </c>
      <c r="E1419" s="334">
        <v>0</v>
      </c>
      <c r="F1419" s="335">
        <v>1.2</v>
      </c>
      <c r="G1419" s="327">
        <v>0</v>
      </c>
      <c r="H1419" s="448">
        <v>1.2</v>
      </c>
    </row>
    <row r="1420" spans="1:8">
      <c r="A1420" s="354" t="s">
        <v>5540</v>
      </c>
      <c r="B1420" s="511" t="s">
        <v>5541</v>
      </c>
      <c r="C1420" s="334">
        <v>0</v>
      </c>
      <c r="D1420" s="335">
        <v>0</v>
      </c>
      <c r="E1420" s="334">
        <v>66</v>
      </c>
      <c r="F1420" s="326">
        <v>121.2</v>
      </c>
      <c r="G1420" s="327">
        <v>66</v>
      </c>
      <c r="H1420" s="448">
        <v>121.2</v>
      </c>
    </row>
    <row r="1421" spans="1:8" ht="25.5">
      <c r="A1421" s="354" t="s">
        <v>5675</v>
      </c>
      <c r="B1421" s="511" t="s">
        <v>5676</v>
      </c>
      <c r="C1421" s="334">
        <v>0</v>
      </c>
      <c r="D1421" s="335">
        <v>0</v>
      </c>
      <c r="E1421" s="334">
        <v>1</v>
      </c>
      <c r="F1421" s="335">
        <v>1</v>
      </c>
      <c r="G1421" s="327">
        <v>1</v>
      </c>
      <c r="H1421" s="448">
        <v>1</v>
      </c>
    </row>
    <row r="1422" spans="1:8" ht="25.5">
      <c r="A1422" s="354" t="s">
        <v>5677</v>
      </c>
      <c r="B1422" s="511" t="s">
        <v>5678</v>
      </c>
      <c r="C1422" s="334">
        <v>0</v>
      </c>
      <c r="D1422" s="335">
        <v>0</v>
      </c>
      <c r="E1422" s="334">
        <v>0</v>
      </c>
      <c r="F1422" s="335">
        <v>1</v>
      </c>
      <c r="G1422" s="327">
        <v>0</v>
      </c>
      <c r="H1422" s="448">
        <v>1</v>
      </c>
    </row>
    <row r="1423" spans="1:8" ht="16.5" customHeight="1">
      <c r="A1423" s="354" t="s">
        <v>5542</v>
      </c>
      <c r="B1423" s="375" t="s">
        <v>5543</v>
      </c>
      <c r="C1423" s="334">
        <v>0</v>
      </c>
      <c r="D1423" s="335">
        <v>1.2</v>
      </c>
      <c r="E1423" s="334">
        <v>389</v>
      </c>
      <c r="F1423" s="326">
        <v>1261.2</v>
      </c>
      <c r="G1423" s="327">
        <v>389</v>
      </c>
      <c r="H1423" s="448">
        <v>1262.4000000000001</v>
      </c>
    </row>
    <row r="1424" spans="1:8" ht="25.5">
      <c r="A1424" s="354" t="s">
        <v>5544</v>
      </c>
      <c r="B1424" s="376" t="s">
        <v>5545</v>
      </c>
      <c r="C1424" s="334">
        <v>0</v>
      </c>
      <c r="D1424" s="335">
        <v>0</v>
      </c>
      <c r="E1424" s="334">
        <v>0</v>
      </c>
      <c r="F1424" s="326">
        <v>10.8</v>
      </c>
      <c r="G1424" s="327">
        <v>0</v>
      </c>
      <c r="H1424" s="448">
        <v>10.8</v>
      </c>
    </row>
    <row r="1425" spans="1:8" ht="25.5">
      <c r="A1425" s="354" t="s">
        <v>5546</v>
      </c>
      <c r="B1425" s="382" t="s">
        <v>5547</v>
      </c>
      <c r="C1425" s="334">
        <v>0</v>
      </c>
      <c r="D1425" s="335">
        <v>0</v>
      </c>
      <c r="E1425" s="334">
        <v>361</v>
      </c>
      <c r="F1425" s="335">
        <v>1080</v>
      </c>
      <c r="G1425" s="327">
        <v>361</v>
      </c>
      <c r="H1425" s="448">
        <v>1080</v>
      </c>
    </row>
    <row r="1426" spans="1:8">
      <c r="A1426" s="354" t="s">
        <v>5548</v>
      </c>
      <c r="B1426" s="511" t="s">
        <v>5679</v>
      </c>
      <c r="C1426" s="334">
        <v>0</v>
      </c>
      <c r="D1426" s="335">
        <v>0</v>
      </c>
      <c r="E1426" s="334">
        <v>0</v>
      </c>
      <c r="F1426" s="335">
        <v>1</v>
      </c>
      <c r="G1426" s="327">
        <v>0</v>
      </c>
      <c r="H1426" s="448">
        <v>1</v>
      </c>
    </row>
    <row r="1427" spans="1:8">
      <c r="A1427" s="347" t="s">
        <v>5680</v>
      </c>
      <c r="B1427" s="375" t="s">
        <v>5681</v>
      </c>
      <c r="C1427" s="334">
        <v>0</v>
      </c>
      <c r="D1427" s="335">
        <v>0</v>
      </c>
      <c r="E1427" s="334">
        <v>0</v>
      </c>
      <c r="F1427" s="335">
        <v>1</v>
      </c>
      <c r="G1427" s="327">
        <v>0</v>
      </c>
      <c r="H1427" s="448">
        <v>1</v>
      </c>
    </row>
    <row r="1428" spans="1:8">
      <c r="A1428" s="347" t="s">
        <v>5682</v>
      </c>
      <c r="B1428" s="375" t="s">
        <v>5683</v>
      </c>
      <c r="C1428" s="334">
        <v>0</v>
      </c>
      <c r="D1428" s="335">
        <v>0</v>
      </c>
      <c r="E1428" s="334">
        <v>0</v>
      </c>
      <c r="F1428" s="326">
        <v>1</v>
      </c>
      <c r="G1428" s="327">
        <v>0</v>
      </c>
      <c r="H1428" s="448">
        <v>1</v>
      </c>
    </row>
    <row r="1429" spans="1:8" ht="25.5">
      <c r="A1429" s="473" t="s">
        <v>5550</v>
      </c>
      <c r="B1429" s="375" t="s">
        <v>5551</v>
      </c>
      <c r="C1429" s="334">
        <v>0</v>
      </c>
      <c r="D1429" s="335">
        <v>0</v>
      </c>
      <c r="E1429" s="334">
        <v>7</v>
      </c>
      <c r="F1429" s="326">
        <v>9.6</v>
      </c>
      <c r="G1429" s="327">
        <v>7</v>
      </c>
      <c r="H1429" s="448">
        <v>9.6</v>
      </c>
    </row>
    <row r="1430" spans="1:8">
      <c r="A1430" s="473" t="s">
        <v>5552</v>
      </c>
      <c r="B1430" s="492" t="s">
        <v>5553</v>
      </c>
      <c r="C1430" s="334">
        <v>0</v>
      </c>
      <c r="D1430" s="335">
        <v>0</v>
      </c>
      <c r="E1430" s="334">
        <v>22</v>
      </c>
      <c r="F1430" s="326">
        <v>124.8</v>
      </c>
      <c r="G1430" s="327">
        <v>22</v>
      </c>
      <c r="H1430" s="448">
        <v>124.8</v>
      </c>
    </row>
    <row r="1431" spans="1:8" ht="25.5">
      <c r="A1431" s="359" t="s">
        <v>5554</v>
      </c>
      <c r="B1431" s="360" t="s">
        <v>5555</v>
      </c>
      <c r="C1431" s="334">
        <v>0</v>
      </c>
      <c r="D1431" s="335">
        <v>0</v>
      </c>
      <c r="E1431" s="334">
        <v>344</v>
      </c>
      <c r="F1431" s="335">
        <v>1935.6</v>
      </c>
      <c r="G1431" s="327">
        <v>344</v>
      </c>
      <c r="H1431" s="448">
        <v>1935.6</v>
      </c>
    </row>
    <row r="1432" spans="1:8" ht="25.5">
      <c r="A1432" s="359" t="s">
        <v>5684</v>
      </c>
      <c r="B1432" s="360" t="s">
        <v>5685</v>
      </c>
      <c r="C1432" s="334">
        <v>0</v>
      </c>
      <c r="D1432" s="335">
        <v>0</v>
      </c>
      <c r="E1432" s="334">
        <v>16</v>
      </c>
      <c r="F1432" s="335">
        <v>12</v>
      </c>
      <c r="G1432" s="327">
        <v>16</v>
      </c>
      <c r="H1432" s="448">
        <v>12</v>
      </c>
    </row>
    <row r="1433" spans="1:8" ht="25.5">
      <c r="A1433" s="359" t="s">
        <v>5556</v>
      </c>
      <c r="B1433" s="360" t="s">
        <v>5557</v>
      </c>
      <c r="C1433" s="334">
        <v>0</v>
      </c>
      <c r="D1433" s="335">
        <v>0</v>
      </c>
      <c r="E1433" s="334">
        <v>2</v>
      </c>
      <c r="F1433" s="335">
        <v>1.2</v>
      </c>
      <c r="G1433" s="327">
        <v>2</v>
      </c>
      <c r="H1433" s="448">
        <v>1.2</v>
      </c>
    </row>
    <row r="1434" spans="1:8" ht="25.5">
      <c r="A1434" s="359" t="s">
        <v>5558</v>
      </c>
      <c r="B1434" s="360" t="s">
        <v>5559</v>
      </c>
      <c r="C1434" s="334">
        <v>0</v>
      </c>
      <c r="D1434" s="335">
        <v>0</v>
      </c>
      <c r="E1434" s="334">
        <v>7</v>
      </c>
      <c r="F1434" s="335">
        <v>21.6</v>
      </c>
      <c r="G1434" s="327">
        <v>7</v>
      </c>
      <c r="H1434" s="448">
        <v>21.6</v>
      </c>
    </row>
    <row r="1435" spans="1:8" ht="25.5">
      <c r="A1435" s="359" t="s">
        <v>5686</v>
      </c>
      <c r="B1435" s="360" t="s">
        <v>5687</v>
      </c>
      <c r="C1435" s="334">
        <v>0</v>
      </c>
      <c r="D1435" s="335">
        <v>0</v>
      </c>
      <c r="E1435" s="334">
        <v>0</v>
      </c>
      <c r="F1435" s="335">
        <v>1</v>
      </c>
      <c r="G1435" s="327">
        <v>0</v>
      </c>
      <c r="H1435" s="448">
        <v>1</v>
      </c>
    </row>
    <row r="1436" spans="1:8" ht="25.5">
      <c r="A1436" s="330" t="s">
        <v>5560</v>
      </c>
      <c r="B1436" s="331" t="s">
        <v>5688</v>
      </c>
      <c r="C1436" s="334">
        <v>0</v>
      </c>
      <c r="D1436" s="335">
        <v>0</v>
      </c>
      <c r="E1436" s="334">
        <v>0</v>
      </c>
      <c r="F1436" s="335">
        <v>1.2</v>
      </c>
      <c r="G1436" s="327">
        <v>0</v>
      </c>
      <c r="H1436" s="448">
        <v>1.2</v>
      </c>
    </row>
    <row r="1437" spans="1:8" ht="25.5">
      <c r="A1437" s="359" t="s">
        <v>5562</v>
      </c>
      <c r="B1437" s="360" t="s">
        <v>5563</v>
      </c>
      <c r="C1437" s="334">
        <v>0</v>
      </c>
      <c r="D1437" s="335">
        <v>0</v>
      </c>
      <c r="E1437" s="334">
        <v>0</v>
      </c>
      <c r="F1437" s="326">
        <v>1</v>
      </c>
      <c r="G1437" s="327">
        <v>0</v>
      </c>
      <c r="H1437" s="448">
        <v>1</v>
      </c>
    </row>
    <row r="1438" spans="1:8" ht="25.5">
      <c r="A1438" s="330" t="s">
        <v>5564</v>
      </c>
      <c r="B1438" s="331" t="s">
        <v>5565</v>
      </c>
      <c r="C1438" s="334">
        <v>0</v>
      </c>
      <c r="D1438" s="335">
        <v>0</v>
      </c>
      <c r="E1438" s="334">
        <v>0</v>
      </c>
      <c r="F1438" s="335">
        <v>1</v>
      </c>
      <c r="G1438" s="327">
        <v>0</v>
      </c>
      <c r="H1438" s="448">
        <v>1</v>
      </c>
    </row>
    <row r="1439" spans="1:8">
      <c r="A1439" s="493" t="s">
        <v>5568</v>
      </c>
      <c r="B1439" s="485" t="s">
        <v>5569</v>
      </c>
      <c r="C1439" s="334">
        <v>0</v>
      </c>
      <c r="D1439" s="335">
        <v>0</v>
      </c>
      <c r="E1439" s="334">
        <v>0</v>
      </c>
      <c r="F1439" s="326">
        <v>1</v>
      </c>
      <c r="G1439" s="327">
        <v>0</v>
      </c>
      <c r="H1439" s="448">
        <v>1</v>
      </c>
    </row>
    <row r="1440" spans="1:8">
      <c r="A1440" s="406" t="s">
        <v>5570</v>
      </c>
      <c r="B1440" s="989" t="s">
        <v>5571</v>
      </c>
      <c r="C1440" s="334">
        <v>0</v>
      </c>
      <c r="D1440" s="335">
        <v>0</v>
      </c>
      <c r="E1440" s="334">
        <v>7</v>
      </c>
      <c r="F1440" s="326">
        <v>16.8</v>
      </c>
      <c r="G1440" s="327">
        <v>7</v>
      </c>
      <c r="H1440" s="448">
        <v>16.8</v>
      </c>
    </row>
    <row r="1441" spans="1:8">
      <c r="A1441" s="406" t="s">
        <v>5572</v>
      </c>
      <c r="B1441" s="989" t="s">
        <v>5573</v>
      </c>
      <c r="C1441" s="334">
        <v>0</v>
      </c>
      <c r="D1441" s="335">
        <v>0</v>
      </c>
      <c r="E1441" s="334">
        <v>1</v>
      </c>
      <c r="F1441" s="326">
        <v>6</v>
      </c>
      <c r="G1441" s="327">
        <v>1</v>
      </c>
      <c r="H1441" s="448">
        <v>6</v>
      </c>
    </row>
    <row r="1442" spans="1:8">
      <c r="A1442" s="406" t="s">
        <v>5574</v>
      </c>
      <c r="B1442" s="989" t="s">
        <v>5575</v>
      </c>
      <c r="C1442" s="334">
        <v>0</v>
      </c>
      <c r="D1442" s="335">
        <v>0</v>
      </c>
      <c r="E1442" s="334">
        <v>0</v>
      </c>
      <c r="F1442" s="335">
        <v>1</v>
      </c>
      <c r="G1442" s="327">
        <v>0</v>
      </c>
      <c r="H1442" s="448">
        <v>1</v>
      </c>
    </row>
    <row r="1443" spans="1:8" ht="25.5">
      <c r="A1443" s="406" t="s">
        <v>5576</v>
      </c>
      <c r="B1443" s="989" t="s">
        <v>5577</v>
      </c>
      <c r="C1443" s="334">
        <v>0</v>
      </c>
      <c r="D1443" s="335">
        <v>0</v>
      </c>
      <c r="E1443" s="334">
        <v>97</v>
      </c>
      <c r="F1443" s="335">
        <v>420</v>
      </c>
      <c r="G1443" s="327">
        <v>97</v>
      </c>
      <c r="H1443" s="448">
        <v>420</v>
      </c>
    </row>
    <row r="1444" spans="1:8">
      <c r="A1444" s="409" t="s">
        <v>2357</v>
      </c>
      <c r="B1444" s="410" t="s">
        <v>5689</v>
      </c>
      <c r="C1444" s="334">
        <v>0</v>
      </c>
      <c r="D1444" s="335">
        <v>0</v>
      </c>
      <c r="E1444" s="334">
        <v>0</v>
      </c>
      <c r="F1444" s="326">
        <v>1</v>
      </c>
      <c r="G1444" s="327">
        <v>0</v>
      </c>
      <c r="H1444" s="448">
        <v>1</v>
      </c>
    </row>
    <row r="1445" spans="1:8">
      <c r="A1445" s="359" t="s">
        <v>5690</v>
      </c>
      <c r="B1445" s="360" t="s">
        <v>5691</v>
      </c>
      <c r="C1445" s="334">
        <v>0</v>
      </c>
      <c r="D1445" s="335">
        <v>13.2</v>
      </c>
      <c r="E1445" s="334">
        <v>0</v>
      </c>
      <c r="F1445" s="335">
        <v>1</v>
      </c>
      <c r="G1445" s="327">
        <v>0</v>
      </c>
      <c r="H1445" s="448">
        <v>14.2</v>
      </c>
    </row>
    <row r="1446" spans="1:8">
      <c r="A1446" s="359" t="s">
        <v>5578</v>
      </c>
      <c r="B1446" s="360" t="s">
        <v>5579</v>
      </c>
      <c r="C1446" s="334">
        <v>4</v>
      </c>
      <c r="D1446" s="335">
        <v>0</v>
      </c>
      <c r="E1446" s="334">
        <v>818</v>
      </c>
      <c r="F1446" s="326">
        <v>2727.6</v>
      </c>
      <c r="G1446" s="327">
        <v>822</v>
      </c>
      <c r="H1446" s="448">
        <v>2727.6</v>
      </c>
    </row>
    <row r="1447" spans="1:8" ht="25.5">
      <c r="A1447" s="413" t="s">
        <v>5580</v>
      </c>
      <c r="B1447" s="417" t="s">
        <v>5581</v>
      </c>
      <c r="C1447" s="334">
        <v>0</v>
      </c>
      <c r="D1447" s="335">
        <v>34.1</v>
      </c>
      <c r="E1447" s="334">
        <v>81</v>
      </c>
      <c r="F1447" s="326">
        <v>420.2</v>
      </c>
      <c r="G1447" s="327">
        <v>81</v>
      </c>
      <c r="H1447" s="448">
        <v>454.3</v>
      </c>
    </row>
    <row r="1448" spans="1:8" ht="25.5">
      <c r="A1448" s="359" t="s">
        <v>5692</v>
      </c>
      <c r="B1448" s="360" t="s">
        <v>5693</v>
      </c>
      <c r="C1448" s="334">
        <v>244</v>
      </c>
      <c r="D1448" s="335">
        <v>1.2</v>
      </c>
      <c r="E1448" s="334">
        <v>8</v>
      </c>
      <c r="F1448" s="335">
        <v>130.80000000000001</v>
      </c>
      <c r="G1448" s="327">
        <v>252</v>
      </c>
      <c r="H1448" s="448">
        <v>132</v>
      </c>
    </row>
    <row r="1449" spans="1:8" ht="25.5">
      <c r="A1449" s="330" t="s">
        <v>1879</v>
      </c>
      <c r="B1449" s="331" t="s">
        <v>5694</v>
      </c>
      <c r="C1449" s="334">
        <v>234</v>
      </c>
      <c r="D1449" s="335">
        <v>1312</v>
      </c>
      <c r="E1449" s="334">
        <v>96</v>
      </c>
      <c r="F1449" s="335">
        <v>642.4</v>
      </c>
      <c r="G1449" s="327">
        <v>330</v>
      </c>
      <c r="H1449" s="448">
        <v>1954.4</v>
      </c>
    </row>
    <row r="1450" spans="1:8" ht="25.5">
      <c r="A1450" s="330" t="s">
        <v>1880</v>
      </c>
      <c r="B1450" s="331" t="s">
        <v>5695</v>
      </c>
      <c r="C1450" s="334">
        <v>0</v>
      </c>
      <c r="D1450" s="335">
        <v>1299.0999999999999</v>
      </c>
      <c r="E1450" s="334">
        <v>52</v>
      </c>
      <c r="F1450" s="335">
        <v>651.20000000000005</v>
      </c>
      <c r="G1450" s="327">
        <v>52</v>
      </c>
      <c r="H1450" s="448">
        <v>1950.3</v>
      </c>
    </row>
    <row r="1451" spans="1:8">
      <c r="A1451" s="494" t="s">
        <v>5696</v>
      </c>
      <c r="B1451" s="360" t="s">
        <v>5697</v>
      </c>
      <c r="C1451" s="334">
        <v>0</v>
      </c>
      <c r="D1451" s="335">
        <v>0</v>
      </c>
      <c r="E1451" s="334">
        <v>0</v>
      </c>
      <c r="F1451" s="335">
        <v>1</v>
      </c>
      <c r="G1451" s="395">
        <v>0</v>
      </c>
      <c r="H1451" s="448">
        <v>1</v>
      </c>
    </row>
    <row r="1452" spans="1:8" ht="13.5" thickBot="1">
      <c r="A1452" s="495" t="s">
        <v>7294</v>
      </c>
      <c r="B1452" s="364" t="s">
        <v>7295</v>
      </c>
      <c r="C1452" s="393">
        <v>0</v>
      </c>
      <c r="D1452" s="394"/>
      <c r="E1452" s="393">
        <v>1</v>
      </c>
      <c r="F1452" s="394"/>
      <c r="G1452" s="395">
        <v>1</v>
      </c>
      <c r="H1452" s="448"/>
    </row>
    <row r="1453" spans="1:8" ht="13.5" thickBot="1">
      <c r="A1453" s="794"/>
      <c r="B1453" s="795" t="s">
        <v>5698</v>
      </c>
      <c r="C1453" s="778">
        <v>3984</v>
      </c>
      <c r="D1453" s="796">
        <v>11099</v>
      </c>
      <c r="E1453" s="778">
        <v>34424</v>
      </c>
      <c r="F1453" s="796">
        <v>111928</v>
      </c>
      <c r="G1453" s="778">
        <v>38408</v>
      </c>
      <c r="H1453" s="797">
        <v>123026</v>
      </c>
    </row>
    <row r="1454" spans="1:8" ht="15" customHeight="1" thickBot="1">
      <c r="A1454" s="2038" t="s">
        <v>1570</v>
      </c>
      <c r="B1454" s="2039"/>
      <c r="C1454" s="2039"/>
      <c r="D1454" s="2039"/>
      <c r="E1454" s="2039"/>
      <c r="F1454" s="2039"/>
      <c r="G1454" s="2039"/>
      <c r="H1454" s="2040"/>
    </row>
    <row r="1455" spans="1:8" ht="27.75" customHeight="1">
      <c r="A1455" s="484" t="s">
        <v>5699</v>
      </c>
      <c r="B1455" s="378" t="s">
        <v>5700</v>
      </c>
      <c r="C1455" s="334">
        <v>2</v>
      </c>
      <c r="D1455" s="335">
        <v>17</v>
      </c>
      <c r="E1455" s="334">
        <v>6</v>
      </c>
      <c r="F1455" s="335">
        <v>21.6</v>
      </c>
      <c r="G1455" s="327">
        <v>8</v>
      </c>
      <c r="H1455" s="448">
        <v>38.6</v>
      </c>
    </row>
    <row r="1456" spans="1:8" ht="27.75" customHeight="1">
      <c r="A1456" s="484">
        <v>39382</v>
      </c>
      <c r="B1456" s="378" t="s">
        <v>5701</v>
      </c>
      <c r="C1456" s="334">
        <v>0</v>
      </c>
      <c r="D1456" s="335">
        <v>0</v>
      </c>
      <c r="E1456" s="334">
        <v>0</v>
      </c>
      <c r="F1456" s="335">
        <v>1.2</v>
      </c>
      <c r="G1456" s="327">
        <v>0</v>
      </c>
      <c r="H1456" s="448">
        <v>1.2</v>
      </c>
    </row>
    <row r="1457" spans="1:8" ht="27.75" customHeight="1">
      <c r="A1457" s="484">
        <v>130207</v>
      </c>
      <c r="B1457" s="378" t="s">
        <v>5587</v>
      </c>
      <c r="C1457" s="334">
        <v>220</v>
      </c>
      <c r="D1457" s="335">
        <v>842.40000000000009</v>
      </c>
      <c r="E1457" s="334">
        <v>65</v>
      </c>
      <c r="F1457" s="335">
        <v>171.6</v>
      </c>
      <c r="G1457" s="327">
        <v>285</v>
      </c>
      <c r="H1457" s="448">
        <v>1014.0000000000001</v>
      </c>
    </row>
    <row r="1458" spans="1:8" ht="27.75" customHeight="1">
      <c r="A1458" s="484">
        <v>241014</v>
      </c>
      <c r="B1458" s="378" t="s">
        <v>5702</v>
      </c>
      <c r="C1458" s="334">
        <v>0</v>
      </c>
      <c r="D1458" s="335">
        <v>0</v>
      </c>
      <c r="E1458" s="334">
        <v>2</v>
      </c>
      <c r="F1458" s="335">
        <v>4.8</v>
      </c>
      <c r="G1458" s="327">
        <v>2</v>
      </c>
      <c r="H1458" s="448">
        <v>4.8</v>
      </c>
    </row>
    <row r="1459" spans="1:8" ht="27.75" customHeight="1">
      <c r="A1459" s="484">
        <v>260076</v>
      </c>
      <c r="B1459" s="378" t="s">
        <v>5588</v>
      </c>
      <c r="C1459" s="334">
        <v>20</v>
      </c>
      <c r="D1459" s="335">
        <v>573.6</v>
      </c>
      <c r="E1459" s="334">
        <v>8</v>
      </c>
      <c r="F1459" s="335">
        <v>20.400000000000002</v>
      </c>
      <c r="G1459" s="327">
        <v>28</v>
      </c>
      <c r="H1459" s="448">
        <v>594</v>
      </c>
    </row>
    <row r="1460" spans="1:8" ht="24" customHeight="1">
      <c r="A1460" s="484" t="s">
        <v>5703</v>
      </c>
      <c r="B1460" s="378" t="s">
        <v>5704</v>
      </c>
      <c r="C1460" s="334">
        <v>0</v>
      </c>
      <c r="D1460" s="335">
        <v>0</v>
      </c>
      <c r="E1460" s="334">
        <v>0</v>
      </c>
      <c r="F1460" s="335">
        <v>1.2</v>
      </c>
      <c r="G1460" s="327">
        <v>0</v>
      </c>
      <c r="H1460" s="448">
        <v>1.2</v>
      </c>
    </row>
    <row r="1461" spans="1:8" ht="16.5" customHeight="1">
      <c r="A1461" s="496" t="s">
        <v>5705</v>
      </c>
      <c r="B1461" s="348" t="s">
        <v>5706</v>
      </c>
      <c r="C1461" s="334">
        <v>0</v>
      </c>
      <c r="D1461" s="335">
        <v>0</v>
      </c>
      <c r="E1461" s="334">
        <v>0</v>
      </c>
      <c r="F1461" s="335">
        <v>1.2</v>
      </c>
      <c r="G1461" s="327">
        <v>0</v>
      </c>
      <c r="H1461" s="448">
        <v>1.2</v>
      </c>
    </row>
    <row r="1462" spans="1:8" ht="24.75" customHeight="1">
      <c r="A1462" s="516" t="s">
        <v>5707</v>
      </c>
      <c r="B1462" s="343" t="s">
        <v>5708</v>
      </c>
      <c r="C1462" s="334">
        <v>1504</v>
      </c>
      <c r="D1462" s="335">
        <v>5626.7999999999993</v>
      </c>
      <c r="E1462" s="334">
        <v>22</v>
      </c>
      <c r="F1462" s="335">
        <v>85.2</v>
      </c>
      <c r="G1462" s="327">
        <v>1526</v>
      </c>
      <c r="H1462" s="448">
        <v>5711.9999999999991</v>
      </c>
    </row>
    <row r="1463" spans="1:8">
      <c r="A1463" s="484" t="s">
        <v>5709</v>
      </c>
      <c r="B1463" s="378" t="s">
        <v>5710</v>
      </c>
      <c r="C1463" s="334">
        <v>897</v>
      </c>
      <c r="D1463" s="335">
        <v>2096</v>
      </c>
      <c r="E1463" s="334">
        <v>39</v>
      </c>
      <c r="F1463" s="335">
        <v>91.199999999999989</v>
      </c>
      <c r="G1463" s="327">
        <v>936</v>
      </c>
      <c r="H1463" s="448">
        <v>2187.1999999999998</v>
      </c>
    </row>
    <row r="1464" spans="1:8" ht="25.5">
      <c r="A1464" s="484" t="s">
        <v>5711</v>
      </c>
      <c r="B1464" s="378" t="s">
        <v>5712</v>
      </c>
      <c r="C1464" s="334">
        <v>0</v>
      </c>
      <c r="D1464" s="335">
        <v>0</v>
      </c>
      <c r="E1464" s="334">
        <v>0</v>
      </c>
      <c r="F1464" s="335">
        <v>1.2</v>
      </c>
      <c r="G1464" s="327">
        <v>0</v>
      </c>
      <c r="H1464" s="448">
        <v>1.2</v>
      </c>
    </row>
    <row r="1465" spans="1:8">
      <c r="A1465" s="484" t="s">
        <v>5713</v>
      </c>
      <c r="B1465" s="378" t="s">
        <v>5714</v>
      </c>
      <c r="C1465" s="334">
        <v>211</v>
      </c>
      <c r="D1465" s="335">
        <v>712.8</v>
      </c>
      <c r="E1465" s="334">
        <v>9</v>
      </c>
      <c r="F1465" s="335">
        <v>34.799999999999997</v>
      </c>
      <c r="G1465" s="327">
        <v>220</v>
      </c>
      <c r="H1465" s="448">
        <v>747.59999999999991</v>
      </c>
    </row>
    <row r="1466" spans="1:8">
      <c r="A1466" s="484" t="s">
        <v>5715</v>
      </c>
      <c r="B1466" s="378" t="s">
        <v>5716</v>
      </c>
      <c r="C1466" s="334">
        <v>0</v>
      </c>
      <c r="D1466" s="335">
        <v>0</v>
      </c>
      <c r="E1466" s="334">
        <v>0</v>
      </c>
      <c r="F1466" s="335">
        <v>1</v>
      </c>
      <c r="G1466" s="327">
        <v>0</v>
      </c>
      <c r="H1466" s="448">
        <v>1</v>
      </c>
    </row>
    <row r="1467" spans="1:8" ht="15.75" customHeight="1">
      <c r="A1467" s="484" t="s">
        <v>5717</v>
      </c>
      <c r="B1467" s="378" t="s">
        <v>5718</v>
      </c>
      <c r="C1467" s="334">
        <v>0</v>
      </c>
      <c r="D1467" s="335">
        <v>0</v>
      </c>
      <c r="E1467" s="334">
        <v>0</v>
      </c>
      <c r="F1467" s="335">
        <v>1</v>
      </c>
      <c r="G1467" s="327">
        <v>0</v>
      </c>
      <c r="H1467" s="448">
        <v>1</v>
      </c>
    </row>
    <row r="1468" spans="1:8">
      <c r="A1468" s="484" t="s">
        <v>5719</v>
      </c>
      <c r="B1468" s="497" t="s">
        <v>5720</v>
      </c>
      <c r="C1468" s="334">
        <v>0</v>
      </c>
      <c r="D1468" s="335">
        <v>0</v>
      </c>
      <c r="E1468" s="334">
        <v>0</v>
      </c>
      <c r="F1468" s="335">
        <v>1.2</v>
      </c>
      <c r="G1468" s="327">
        <v>0</v>
      </c>
      <c r="H1468" s="448">
        <v>1.2</v>
      </c>
    </row>
    <row r="1469" spans="1:8">
      <c r="A1469" s="484" t="s">
        <v>5380</v>
      </c>
      <c r="B1469" s="378" t="s">
        <v>5381</v>
      </c>
      <c r="C1469" s="334">
        <v>0</v>
      </c>
      <c r="D1469" s="335">
        <v>5.5</v>
      </c>
      <c r="E1469" s="334">
        <v>7</v>
      </c>
      <c r="F1469" s="335">
        <v>45.1</v>
      </c>
      <c r="G1469" s="327">
        <v>7</v>
      </c>
      <c r="H1469" s="448">
        <v>50.6</v>
      </c>
    </row>
    <row r="1470" spans="1:8">
      <c r="A1470" s="484" t="s">
        <v>5721</v>
      </c>
      <c r="B1470" s="378" t="s">
        <v>5722</v>
      </c>
      <c r="C1470" s="334">
        <v>1</v>
      </c>
      <c r="D1470" s="335">
        <v>70</v>
      </c>
      <c r="E1470" s="334">
        <v>0</v>
      </c>
      <c r="F1470" s="335">
        <v>99.6</v>
      </c>
      <c r="G1470" s="327">
        <v>1</v>
      </c>
      <c r="H1470" s="448">
        <v>169.6</v>
      </c>
    </row>
    <row r="1471" spans="1:8">
      <c r="A1471" s="484" t="s">
        <v>5723</v>
      </c>
      <c r="B1471" s="378" t="s">
        <v>5724</v>
      </c>
      <c r="C1471" s="334">
        <v>30</v>
      </c>
      <c r="D1471" s="335">
        <v>104.39999999999999</v>
      </c>
      <c r="E1471" s="334">
        <v>96</v>
      </c>
      <c r="F1471" s="335">
        <v>159.6</v>
      </c>
      <c r="G1471" s="327">
        <v>126</v>
      </c>
      <c r="H1471" s="448">
        <v>264</v>
      </c>
    </row>
    <row r="1472" spans="1:8">
      <c r="A1472" s="330" t="s">
        <v>5384</v>
      </c>
      <c r="B1472" s="331" t="s">
        <v>5385</v>
      </c>
      <c r="C1472" s="334">
        <v>0</v>
      </c>
      <c r="D1472" s="335">
        <v>0</v>
      </c>
      <c r="E1472" s="334">
        <v>0</v>
      </c>
      <c r="F1472" s="335">
        <v>1</v>
      </c>
      <c r="G1472" s="327">
        <v>0</v>
      </c>
      <c r="H1472" s="448">
        <v>1</v>
      </c>
    </row>
    <row r="1473" spans="1:8">
      <c r="A1473" s="484" t="s">
        <v>5390</v>
      </c>
      <c r="B1473" s="378" t="s">
        <v>5391</v>
      </c>
      <c r="C1473" s="334">
        <v>145</v>
      </c>
      <c r="D1473" s="335">
        <v>735.9</v>
      </c>
      <c r="E1473" s="334">
        <v>242</v>
      </c>
      <c r="F1473" s="335">
        <v>669.9</v>
      </c>
      <c r="G1473" s="327">
        <v>387</v>
      </c>
      <c r="H1473" s="448">
        <v>1405.8</v>
      </c>
    </row>
    <row r="1474" spans="1:8" ht="25.5">
      <c r="A1474" s="330" t="s">
        <v>3322</v>
      </c>
      <c r="B1474" s="331" t="s">
        <v>3323</v>
      </c>
      <c r="C1474" s="334">
        <v>0</v>
      </c>
      <c r="D1474" s="335">
        <v>2.4</v>
      </c>
      <c r="E1474" s="334">
        <v>0</v>
      </c>
      <c r="F1474" s="335">
        <v>1</v>
      </c>
      <c r="G1474" s="327">
        <v>0</v>
      </c>
      <c r="H1474" s="448">
        <v>3.4</v>
      </c>
    </row>
    <row r="1475" spans="1:8">
      <c r="A1475" s="484" t="s">
        <v>5725</v>
      </c>
      <c r="B1475" s="378" t="s">
        <v>5726</v>
      </c>
      <c r="C1475" s="334">
        <v>1</v>
      </c>
      <c r="D1475" s="335">
        <v>2.4</v>
      </c>
      <c r="E1475" s="334">
        <v>0</v>
      </c>
      <c r="F1475" s="335">
        <v>1</v>
      </c>
      <c r="G1475" s="327">
        <v>1</v>
      </c>
      <c r="H1475" s="448">
        <v>3.4</v>
      </c>
    </row>
    <row r="1476" spans="1:8" ht="15.75" customHeight="1">
      <c r="A1476" s="484" t="s">
        <v>5398</v>
      </c>
      <c r="B1476" s="378" t="s">
        <v>5399</v>
      </c>
      <c r="C1476" s="334">
        <v>141</v>
      </c>
      <c r="D1476" s="335">
        <v>337.20000000000005</v>
      </c>
      <c r="E1476" s="334">
        <v>151</v>
      </c>
      <c r="F1476" s="335">
        <v>435.6</v>
      </c>
      <c r="G1476" s="327">
        <v>292</v>
      </c>
      <c r="H1476" s="448">
        <v>772.80000000000007</v>
      </c>
    </row>
    <row r="1477" spans="1:8" ht="25.5">
      <c r="A1477" s="484" t="s">
        <v>5400</v>
      </c>
      <c r="B1477" s="378" t="s">
        <v>5401</v>
      </c>
      <c r="C1477" s="334">
        <v>0</v>
      </c>
      <c r="D1477" s="335">
        <v>0</v>
      </c>
      <c r="E1477" s="334">
        <v>2</v>
      </c>
      <c r="F1477" s="335">
        <v>1</v>
      </c>
      <c r="G1477" s="327">
        <v>2</v>
      </c>
      <c r="H1477" s="448">
        <v>1</v>
      </c>
    </row>
    <row r="1478" spans="1:8">
      <c r="A1478" s="484" t="s">
        <v>3348</v>
      </c>
      <c r="B1478" s="378" t="s">
        <v>5727</v>
      </c>
      <c r="C1478" s="334">
        <v>0</v>
      </c>
      <c r="D1478" s="335">
        <v>0</v>
      </c>
      <c r="E1478" s="334">
        <v>1</v>
      </c>
      <c r="F1478" s="335">
        <v>1</v>
      </c>
      <c r="G1478" s="327">
        <v>1</v>
      </c>
      <c r="H1478" s="448">
        <v>1</v>
      </c>
    </row>
    <row r="1479" spans="1:8">
      <c r="A1479" s="484" t="s">
        <v>5728</v>
      </c>
      <c r="B1479" s="378" t="s">
        <v>5729</v>
      </c>
      <c r="C1479" s="334">
        <v>0</v>
      </c>
      <c r="D1479" s="335">
        <v>0</v>
      </c>
      <c r="E1479" s="334">
        <v>0</v>
      </c>
      <c r="F1479" s="335">
        <v>1</v>
      </c>
      <c r="G1479" s="327">
        <v>0</v>
      </c>
      <c r="H1479" s="448">
        <v>1</v>
      </c>
    </row>
    <row r="1480" spans="1:8">
      <c r="A1480" s="484" t="s">
        <v>3375</v>
      </c>
      <c r="B1480" s="378" t="s">
        <v>3376</v>
      </c>
      <c r="C1480" s="334">
        <v>8</v>
      </c>
      <c r="D1480" s="335">
        <v>10.8</v>
      </c>
      <c r="E1480" s="334">
        <v>0</v>
      </c>
      <c r="F1480" s="335">
        <v>1</v>
      </c>
      <c r="G1480" s="327">
        <v>8</v>
      </c>
      <c r="H1480" s="448">
        <v>11.8</v>
      </c>
    </row>
    <row r="1481" spans="1:8">
      <c r="A1481" s="484" t="s">
        <v>5411</v>
      </c>
      <c r="B1481" s="378" t="s">
        <v>5614</v>
      </c>
      <c r="C1481" s="334">
        <v>0</v>
      </c>
      <c r="D1481" s="335">
        <v>0</v>
      </c>
      <c r="E1481" s="334">
        <v>1</v>
      </c>
      <c r="F1481" s="335">
        <v>4.8</v>
      </c>
      <c r="G1481" s="327">
        <v>1</v>
      </c>
      <c r="H1481" s="448">
        <v>4.8</v>
      </c>
    </row>
    <row r="1482" spans="1:8" ht="30" customHeight="1">
      <c r="A1482" s="484" t="s">
        <v>4473</v>
      </c>
      <c r="B1482" s="497" t="s">
        <v>5730</v>
      </c>
      <c r="C1482" s="334">
        <v>0</v>
      </c>
      <c r="D1482" s="335">
        <v>0</v>
      </c>
      <c r="E1482" s="334">
        <v>2</v>
      </c>
      <c r="F1482" s="335">
        <v>1</v>
      </c>
      <c r="G1482" s="327">
        <v>2</v>
      </c>
      <c r="H1482" s="448">
        <v>1</v>
      </c>
    </row>
    <row r="1483" spans="1:8" ht="25.5">
      <c r="A1483" s="484" t="s">
        <v>5731</v>
      </c>
      <c r="B1483" s="378" t="s">
        <v>5732</v>
      </c>
      <c r="C1483" s="334">
        <v>0</v>
      </c>
      <c r="D1483" s="335">
        <v>2.4</v>
      </c>
      <c r="E1483" s="334">
        <v>0</v>
      </c>
      <c r="F1483" s="335">
        <v>1</v>
      </c>
      <c r="G1483" s="327">
        <v>0</v>
      </c>
      <c r="H1483" s="448">
        <v>3.4</v>
      </c>
    </row>
    <row r="1484" spans="1:8">
      <c r="A1484" s="484" t="s">
        <v>5733</v>
      </c>
      <c r="B1484" s="378" t="s">
        <v>5734</v>
      </c>
      <c r="C1484" s="334">
        <v>179</v>
      </c>
      <c r="D1484" s="335">
        <v>738</v>
      </c>
      <c r="E1484" s="334">
        <v>3</v>
      </c>
      <c r="F1484" s="335">
        <v>117.6</v>
      </c>
      <c r="G1484" s="327">
        <v>182</v>
      </c>
      <c r="H1484" s="448">
        <v>855.6</v>
      </c>
    </row>
    <row r="1485" spans="1:8">
      <c r="A1485" s="484" t="s">
        <v>5735</v>
      </c>
      <c r="B1485" s="378" t="s">
        <v>5736</v>
      </c>
      <c r="C1485" s="334">
        <v>118</v>
      </c>
      <c r="D1485" s="335">
        <v>412.79999999999995</v>
      </c>
      <c r="E1485" s="334">
        <v>0</v>
      </c>
      <c r="F1485" s="335">
        <v>8.4</v>
      </c>
      <c r="G1485" s="327">
        <v>118</v>
      </c>
      <c r="H1485" s="448">
        <v>421.19999999999993</v>
      </c>
    </row>
    <row r="1486" spans="1:8">
      <c r="A1486" s="484" t="s">
        <v>5737</v>
      </c>
      <c r="B1486" s="378" t="s">
        <v>5738</v>
      </c>
      <c r="C1486" s="334">
        <v>81</v>
      </c>
      <c r="D1486" s="335">
        <v>268</v>
      </c>
      <c r="E1486" s="334">
        <v>2</v>
      </c>
      <c r="F1486" s="335">
        <v>111.60000000000002</v>
      </c>
      <c r="G1486" s="327">
        <v>83</v>
      </c>
      <c r="H1486" s="448">
        <v>379.6</v>
      </c>
    </row>
    <row r="1487" spans="1:8">
      <c r="A1487" s="484" t="s">
        <v>5739</v>
      </c>
      <c r="B1487" s="378" t="s">
        <v>5740</v>
      </c>
      <c r="C1487" s="334">
        <v>1730</v>
      </c>
      <c r="D1487" s="335">
        <v>7043.3</v>
      </c>
      <c r="E1487" s="334">
        <v>8</v>
      </c>
      <c r="F1487" s="335">
        <v>60.5</v>
      </c>
      <c r="G1487" s="327">
        <v>1738</v>
      </c>
      <c r="H1487" s="448">
        <v>7103.8</v>
      </c>
    </row>
    <row r="1488" spans="1:8">
      <c r="A1488" s="484" t="s">
        <v>5741</v>
      </c>
      <c r="B1488" s="378" t="s">
        <v>5742</v>
      </c>
      <c r="C1488" s="334">
        <v>0</v>
      </c>
      <c r="D1488" s="335">
        <v>0</v>
      </c>
      <c r="E1488" s="334">
        <v>0</v>
      </c>
      <c r="F1488" s="335">
        <v>1</v>
      </c>
      <c r="G1488" s="327">
        <v>0</v>
      </c>
      <c r="H1488" s="448">
        <v>1</v>
      </c>
    </row>
    <row r="1489" spans="1:8" ht="25.5">
      <c r="A1489" s="484" t="s">
        <v>4054</v>
      </c>
      <c r="B1489" s="378" t="s">
        <v>5743</v>
      </c>
      <c r="C1489" s="334">
        <v>3</v>
      </c>
      <c r="D1489" s="335">
        <v>10.8</v>
      </c>
      <c r="E1489" s="334">
        <v>3</v>
      </c>
      <c r="F1489" s="335">
        <v>12</v>
      </c>
      <c r="G1489" s="327">
        <v>6</v>
      </c>
      <c r="H1489" s="448">
        <v>22.8</v>
      </c>
    </row>
    <row r="1490" spans="1:8">
      <c r="A1490" s="484" t="s">
        <v>5744</v>
      </c>
      <c r="B1490" s="378" t="s">
        <v>5745</v>
      </c>
      <c r="C1490" s="334">
        <v>24</v>
      </c>
      <c r="D1490" s="335">
        <v>57.599999999999994</v>
      </c>
      <c r="E1490" s="334">
        <v>1</v>
      </c>
      <c r="F1490" s="335">
        <v>1</v>
      </c>
      <c r="G1490" s="327">
        <v>25</v>
      </c>
      <c r="H1490" s="448">
        <v>58.599999999999994</v>
      </c>
    </row>
    <row r="1491" spans="1:8">
      <c r="A1491" s="484" t="s">
        <v>5746</v>
      </c>
      <c r="B1491" s="378" t="s">
        <v>5747</v>
      </c>
      <c r="C1491" s="334">
        <v>5</v>
      </c>
      <c r="D1491" s="335">
        <v>14</v>
      </c>
      <c r="E1491" s="334">
        <v>0</v>
      </c>
      <c r="F1491" s="335">
        <v>1.2</v>
      </c>
      <c r="G1491" s="327">
        <v>5</v>
      </c>
      <c r="H1491" s="448">
        <v>15.2</v>
      </c>
    </row>
    <row r="1492" spans="1:8" ht="25.5">
      <c r="A1492" s="484" t="s">
        <v>5748</v>
      </c>
      <c r="B1492" s="378" t="s">
        <v>5749</v>
      </c>
      <c r="C1492" s="334">
        <v>0</v>
      </c>
      <c r="D1492" s="335">
        <v>0</v>
      </c>
      <c r="E1492" s="334">
        <v>0</v>
      </c>
      <c r="F1492" s="335">
        <v>1</v>
      </c>
      <c r="G1492" s="327">
        <v>0</v>
      </c>
      <c r="H1492" s="448">
        <v>1</v>
      </c>
    </row>
    <row r="1493" spans="1:8">
      <c r="A1493" s="484" t="s">
        <v>5750</v>
      </c>
      <c r="B1493" s="378" t="s">
        <v>5751</v>
      </c>
      <c r="C1493" s="334">
        <v>71</v>
      </c>
      <c r="D1493" s="335">
        <v>104.39999999999999</v>
      </c>
      <c r="E1493" s="334">
        <v>20</v>
      </c>
      <c r="F1493" s="335">
        <v>69.599999999999994</v>
      </c>
      <c r="G1493" s="327">
        <v>91</v>
      </c>
      <c r="H1493" s="448">
        <v>174</v>
      </c>
    </row>
    <row r="1494" spans="1:8">
      <c r="A1494" s="484" t="s">
        <v>5752</v>
      </c>
      <c r="B1494" s="378" t="s">
        <v>5753</v>
      </c>
      <c r="C1494" s="334">
        <v>193</v>
      </c>
      <c r="D1494" s="335">
        <v>1022.4000000000001</v>
      </c>
      <c r="E1494" s="334">
        <v>1</v>
      </c>
      <c r="F1494" s="335">
        <v>4.8</v>
      </c>
      <c r="G1494" s="327">
        <v>194</v>
      </c>
      <c r="H1494" s="448">
        <v>1027.2</v>
      </c>
    </row>
    <row r="1495" spans="1:8">
      <c r="A1495" s="484" t="s">
        <v>5754</v>
      </c>
      <c r="B1495" s="378" t="s">
        <v>5755</v>
      </c>
      <c r="C1495" s="334">
        <v>0</v>
      </c>
      <c r="D1495" s="335">
        <v>0</v>
      </c>
      <c r="E1495" s="334">
        <v>0</v>
      </c>
      <c r="F1495" s="335">
        <v>1</v>
      </c>
      <c r="G1495" s="327">
        <v>0</v>
      </c>
      <c r="H1495" s="448">
        <v>1</v>
      </c>
    </row>
    <row r="1496" spans="1:8">
      <c r="A1496" s="484" t="s">
        <v>5756</v>
      </c>
      <c r="B1496" s="378" t="s">
        <v>5757</v>
      </c>
      <c r="C1496" s="334">
        <v>107</v>
      </c>
      <c r="D1496" s="335">
        <v>268.8</v>
      </c>
      <c r="E1496" s="334">
        <v>7</v>
      </c>
      <c r="F1496" s="335">
        <v>124.80000000000001</v>
      </c>
      <c r="G1496" s="327">
        <v>114</v>
      </c>
      <c r="H1496" s="448">
        <v>393.6</v>
      </c>
    </row>
    <row r="1497" spans="1:8">
      <c r="A1497" s="484" t="s">
        <v>5418</v>
      </c>
      <c r="B1497" s="378" t="s">
        <v>5419</v>
      </c>
      <c r="C1497" s="334">
        <v>32</v>
      </c>
      <c r="D1497" s="335">
        <v>114</v>
      </c>
      <c r="E1497" s="334">
        <v>6</v>
      </c>
      <c r="F1497" s="335">
        <v>19.2</v>
      </c>
      <c r="G1497" s="327">
        <v>38</v>
      </c>
      <c r="H1497" s="448">
        <v>133.19999999999999</v>
      </c>
    </row>
    <row r="1498" spans="1:8">
      <c r="A1498" s="484" t="s">
        <v>5420</v>
      </c>
      <c r="B1498" s="378" t="s">
        <v>5421</v>
      </c>
      <c r="C1498" s="334">
        <v>0</v>
      </c>
      <c r="D1498" s="335">
        <v>0</v>
      </c>
      <c r="E1498" s="334">
        <v>13</v>
      </c>
      <c r="F1498" s="335">
        <v>39.6</v>
      </c>
      <c r="G1498" s="327">
        <v>13</v>
      </c>
      <c r="H1498" s="448">
        <v>39.6</v>
      </c>
    </row>
    <row r="1499" spans="1:8" ht="25.5">
      <c r="A1499" s="484" t="s">
        <v>5758</v>
      </c>
      <c r="B1499" s="378" t="s">
        <v>5759</v>
      </c>
      <c r="C1499" s="334">
        <v>0</v>
      </c>
      <c r="D1499" s="335">
        <v>0</v>
      </c>
      <c r="E1499" s="334">
        <v>0</v>
      </c>
      <c r="F1499" s="335">
        <v>1</v>
      </c>
      <c r="G1499" s="327">
        <v>0</v>
      </c>
      <c r="H1499" s="448">
        <v>1</v>
      </c>
    </row>
    <row r="1500" spans="1:8" ht="25.5">
      <c r="A1500" s="370" t="s">
        <v>5760</v>
      </c>
      <c r="B1500" s="371" t="s">
        <v>5761</v>
      </c>
      <c r="C1500" s="334">
        <v>0</v>
      </c>
      <c r="D1500" s="335">
        <v>0</v>
      </c>
      <c r="E1500" s="334">
        <v>0</v>
      </c>
      <c r="F1500" s="335">
        <v>1</v>
      </c>
      <c r="G1500" s="327">
        <v>0</v>
      </c>
      <c r="H1500" s="448">
        <v>1</v>
      </c>
    </row>
    <row r="1501" spans="1:8">
      <c r="A1501" s="347" t="s">
        <v>5762</v>
      </c>
      <c r="B1501" s="348" t="s">
        <v>5763</v>
      </c>
      <c r="C1501" s="334">
        <v>0</v>
      </c>
      <c r="D1501" s="335">
        <v>0</v>
      </c>
      <c r="E1501" s="334">
        <v>0</v>
      </c>
      <c r="F1501" s="335">
        <v>1</v>
      </c>
      <c r="G1501" s="327">
        <v>0</v>
      </c>
      <c r="H1501" s="448">
        <v>1</v>
      </c>
    </row>
    <row r="1502" spans="1:8">
      <c r="A1502" s="330" t="s">
        <v>5764</v>
      </c>
      <c r="B1502" s="331" t="s">
        <v>5765</v>
      </c>
      <c r="C1502" s="334">
        <v>26</v>
      </c>
      <c r="D1502" s="335">
        <v>208.79999999999998</v>
      </c>
      <c r="E1502" s="334">
        <v>1</v>
      </c>
      <c r="F1502" s="335">
        <v>30</v>
      </c>
      <c r="G1502" s="327">
        <v>27</v>
      </c>
      <c r="H1502" s="448">
        <v>238.79999999999998</v>
      </c>
    </row>
    <row r="1503" spans="1:8">
      <c r="A1503" s="330" t="s">
        <v>5766</v>
      </c>
      <c r="B1503" s="331" t="s">
        <v>5767</v>
      </c>
      <c r="C1503" s="334">
        <v>0</v>
      </c>
      <c r="D1503" s="335">
        <v>0</v>
      </c>
      <c r="E1503" s="334">
        <v>0</v>
      </c>
      <c r="F1503" s="335">
        <v>1</v>
      </c>
      <c r="G1503" s="327">
        <v>0</v>
      </c>
      <c r="H1503" s="448">
        <v>1</v>
      </c>
    </row>
    <row r="1504" spans="1:8">
      <c r="A1504" s="330" t="s">
        <v>5768</v>
      </c>
      <c r="B1504" s="331" t="s">
        <v>5769</v>
      </c>
      <c r="C1504" s="334">
        <v>2</v>
      </c>
      <c r="D1504" s="335">
        <v>12</v>
      </c>
      <c r="E1504" s="334">
        <v>0</v>
      </c>
      <c r="F1504" s="335">
        <v>1.2</v>
      </c>
      <c r="G1504" s="327">
        <v>2</v>
      </c>
      <c r="H1504" s="448">
        <v>13.2</v>
      </c>
    </row>
    <row r="1505" spans="1:8">
      <c r="A1505" s="330" t="s">
        <v>5770</v>
      </c>
      <c r="B1505" s="331" t="s">
        <v>5771</v>
      </c>
      <c r="C1505" s="334">
        <v>12</v>
      </c>
      <c r="D1505" s="335">
        <v>43.2</v>
      </c>
      <c r="E1505" s="334">
        <v>29</v>
      </c>
      <c r="F1505" s="335">
        <v>111.60000000000002</v>
      </c>
      <c r="G1505" s="327">
        <v>41</v>
      </c>
      <c r="H1505" s="448">
        <v>154.80000000000001</v>
      </c>
    </row>
    <row r="1506" spans="1:8">
      <c r="A1506" s="416" t="s">
        <v>5772</v>
      </c>
      <c r="B1506" s="375" t="s">
        <v>5432</v>
      </c>
      <c r="C1506" s="334">
        <v>0</v>
      </c>
      <c r="D1506" s="335">
        <v>0</v>
      </c>
      <c r="E1506" s="334">
        <v>2</v>
      </c>
      <c r="F1506" s="335">
        <v>2.4</v>
      </c>
      <c r="G1506" s="327">
        <v>2</v>
      </c>
      <c r="H1506" s="448">
        <v>2.4</v>
      </c>
    </row>
    <row r="1507" spans="1:8" ht="25.5">
      <c r="A1507" s="347" t="s">
        <v>5773</v>
      </c>
      <c r="B1507" s="375" t="s">
        <v>5626</v>
      </c>
      <c r="C1507" s="334">
        <v>0</v>
      </c>
      <c r="D1507" s="335">
        <v>15.600000000000001</v>
      </c>
      <c r="E1507" s="334">
        <v>16</v>
      </c>
      <c r="F1507" s="335">
        <v>61.2</v>
      </c>
      <c r="G1507" s="327">
        <v>16</v>
      </c>
      <c r="H1507" s="448">
        <v>76.800000000000011</v>
      </c>
    </row>
    <row r="1508" spans="1:8">
      <c r="A1508" s="374" t="s">
        <v>5435</v>
      </c>
      <c r="B1508" s="331" t="s">
        <v>5436</v>
      </c>
      <c r="C1508" s="334">
        <v>0</v>
      </c>
      <c r="D1508" s="335">
        <v>0</v>
      </c>
      <c r="E1508" s="334">
        <v>22</v>
      </c>
      <c r="F1508" s="335">
        <v>32.4</v>
      </c>
      <c r="G1508" s="327">
        <v>22</v>
      </c>
      <c r="H1508" s="448">
        <v>32.4</v>
      </c>
    </row>
    <row r="1509" spans="1:8">
      <c r="A1509" s="347" t="s">
        <v>5437</v>
      </c>
      <c r="B1509" s="375" t="s">
        <v>5774</v>
      </c>
      <c r="C1509" s="334">
        <v>48</v>
      </c>
      <c r="D1509" s="335">
        <v>158.4</v>
      </c>
      <c r="E1509" s="334">
        <v>62</v>
      </c>
      <c r="F1509" s="335">
        <v>44.400000000000006</v>
      </c>
      <c r="G1509" s="327">
        <v>110</v>
      </c>
      <c r="H1509" s="448">
        <v>202.8</v>
      </c>
    </row>
    <row r="1510" spans="1:8">
      <c r="A1510" s="498" t="s">
        <v>4292</v>
      </c>
      <c r="B1510" s="487" t="s">
        <v>5775</v>
      </c>
      <c r="C1510" s="334">
        <v>1</v>
      </c>
      <c r="D1510" s="335">
        <v>0</v>
      </c>
      <c r="E1510" s="334">
        <v>0</v>
      </c>
      <c r="F1510" s="335">
        <v>1</v>
      </c>
      <c r="G1510" s="327">
        <v>1</v>
      </c>
      <c r="H1510" s="448">
        <v>1</v>
      </c>
    </row>
    <row r="1511" spans="1:8" ht="25.5">
      <c r="A1511" s="484" t="s">
        <v>3115</v>
      </c>
      <c r="B1511" s="378" t="s">
        <v>3111</v>
      </c>
      <c r="C1511" s="334">
        <v>0</v>
      </c>
      <c r="D1511" s="335">
        <v>0</v>
      </c>
      <c r="E1511" s="334">
        <v>2</v>
      </c>
      <c r="F1511" s="335">
        <v>1</v>
      </c>
      <c r="G1511" s="327">
        <v>2</v>
      </c>
      <c r="H1511" s="448">
        <v>1</v>
      </c>
    </row>
    <row r="1512" spans="1:8">
      <c r="A1512" s="484" t="s">
        <v>5443</v>
      </c>
      <c r="B1512" s="378" t="s">
        <v>5444</v>
      </c>
      <c r="C1512" s="334">
        <v>0</v>
      </c>
      <c r="D1512" s="335">
        <v>0</v>
      </c>
      <c r="E1512" s="334">
        <v>10</v>
      </c>
      <c r="F1512" s="335">
        <v>2.4</v>
      </c>
      <c r="G1512" s="327">
        <v>10</v>
      </c>
      <c r="H1512" s="448">
        <v>2.4</v>
      </c>
    </row>
    <row r="1513" spans="1:8">
      <c r="A1513" s="484" t="s">
        <v>5776</v>
      </c>
      <c r="B1513" s="378" t="s">
        <v>5777</v>
      </c>
      <c r="C1513" s="334">
        <v>0</v>
      </c>
      <c r="D1513" s="335">
        <v>0</v>
      </c>
      <c r="E1513" s="334">
        <v>0</v>
      </c>
      <c r="F1513" s="335">
        <v>1</v>
      </c>
      <c r="G1513" s="327">
        <v>0</v>
      </c>
      <c r="H1513" s="448">
        <v>1</v>
      </c>
    </row>
    <row r="1514" spans="1:8" ht="25.5">
      <c r="A1514" s="484" t="s">
        <v>5778</v>
      </c>
      <c r="B1514" s="378" t="s">
        <v>5779</v>
      </c>
      <c r="C1514" s="334">
        <v>54</v>
      </c>
      <c r="D1514" s="335">
        <v>186</v>
      </c>
      <c r="E1514" s="334">
        <v>3</v>
      </c>
      <c r="F1514" s="335">
        <v>4.8</v>
      </c>
      <c r="G1514" s="327">
        <v>57</v>
      </c>
      <c r="H1514" s="448">
        <v>190.8</v>
      </c>
    </row>
    <row r="1515" spans="1:8" ht="25.5">
      <c r="A1515" s="484" t="s">
        <v>5780</v>
      </c>
      <c r="B1515" s="378" t="s">
        <v>5781</v>
      </c>
      <c r="C1515" s="334">
        <v>4</v>
      </c>
      <c r="D1515" s="335">
        <v>9.9</v>
      </c>
      <c r="E1515" s="334">
        <v>1</v>
      </c>
      <c r="F1515" s="335">
        <v>4.4000000000000004</v>
      </c>
      <c r="G1515" s="327">
        <v>5</v>
      </c>
      <c r="H1515" s="448">
        <v>14.3</v>
      </c>
    </row>
    <row r="1516" spans="1:8">
      <c r="A1516" s="484" t="s">
        <v>5782</v>
      </c>
      <c r="B1516" s="378" t="s">
        <v>5783</v>
      </c>
      <c r="C1516" s="334">
        <v>0</v>
      </c>
      <c r="D1516" s="335">
        <v>13</v>
      </c>
      <c r="E1516" s="334">
        <v>39</v>
      </c>
      <c r="F1516" s="335">
        <v>122.4</v>
      </c>
      <c r="G1516" s="327">
        <v>39</v>
      </c>
      <c r="H1516" s="448">
        <v>135.4</v>
      </c>
    </row>
    <row r="1517" spans="1:8">
      <c r="A1517" s="484" t="s">
        <v>5784</v>
      </c>
      <c r="B1517" s="378" t="s">
        <v>5785</v>
      </c>
      <c r="C1517" s="334">
        <v>0</v>
      </c>
      <c r="D1517" s="335">
        <v>0</v>
      </c>
      <c r="E1517" s="334">
        <v>0</v>
      </c>
      <c r="F1517" s="335">
        <v>4.8</v>
      </c>
      <c r="G1517" s="327">
        <v>0</v>
      </c>
      <c r="H1517" s="448">
        <v>4.8</v>
      </c>
    </row>
    <row r="1518" spans="1:8" ht="27" customHeight="1">
      <c r="A1518" s="484" t="s">
        <v>5479</v>
      </c>
      <c r="B1518" s="378" t="s">
        <v>5480</v>
      </c>
      <c r="C1518" s="334">
        <v>0</v>
      </c>
      <c r="D1518" s="335">
        <v>0</v>
      </c>
      <c r="E1518" s="334">
        <v>0</v>
      </c>
      <c r="F1518" s="335">
        <v>99.6</v>
      </c>
      <c r="G1518" s="327">
        <v>0</v>
      </c>
      <c r="H1518" s="448">
        <v>99.6</v>
      </c>
    </row>
    <row r="1519" spans="1:8">
      <c r="A1519" s="484" t="s">
        <v>5481</v>
      </c>
      <c r="B1519" s="378" t="s">
        <v>5786</v>
      </c>
      <c r="C1519" s="334">
        <v>1</v>
      </c>
      <c r="D1519" s="335">
        <v>22</v>
      </c>
      <c r="E1519" s="334">
        <v>468</v>
      </c>
      <c r="F1519" s="335">
        <v>971.3</v>
      </c>
      <c r="G1519" s="327">
        <v>469</v>
      </c>
      <c r="H1519" s="448">
        <v>993.3</v>
      </c>
    </row>
    <row r="1520" spans="1:8">
      <c r="A1520" s="484" t="s">
        <v>5787</v>
      </c>
      <c r="B1520" s="378" t="s">
        <v>5788</v>
      </c>
      <c r="C1520" s="334">
        <v>0</v>
      </c>
      <c r="D1520" s="335">
        <v>0</v>
      </c>
      <c r="E1520" s="334">
        <v>0</v>
      </c>
      <c r="F1520" s="335">
        <v>1</v>
      </c>
      <c r="G1520" s="327">
        <v>0</v>
      </c>
      <c r="H1520" s="448">
        <v>1</v>
      </c>
    </row>
    <row r="1521" spans="1:8">
      <c r="A1521" s="484" t="s">
        <v>5789</v>
      </c>
      <c r="B1521" s="378" t="s">
        <v>5790</v>
      </c>
      <c r="C1521" s="334">
        <v>246</v>
      </c>
      <c r="D1521" s="335">
        <v>743</v>
      </c>
      <c r="E1521" s="334">
        <v>4</v>
      </c>
      <c r="F1521" s="335">
        <v>16.5</v>
      </c>
      <c r="G1521" s="327">
        <v>250</v>
      </c>
      <c r="H1521" s="448">
        <v>759.5</v>
      </c>
    </row>
    <row r="1522" spans="1:8">
      <c r="A1522" s="484" t="s">
        <v>5791</v>
      </c>
      <c r="B1522" s="378" t="s">
        <v>5792</v>
      </c>
      <c r="C1522" s="334">
        <v>208</v>
      </c>
      <c r="D1522" s="335">
        <v>488.4</v>
      </c>
      <c r="E1522" s="334">
        <v>4</v>
      </c>
      <c r="F1522" s="335">
        <v>10.8</v>
      </c>
      <c r="G1522" s="327">
        <v>212</v>
      </c>
      <c r="H1522" s="448">
        <v>499.2</v>
      </c>
    </row>
    <row r="1523" spans="1:8" ht="12.75" customHeight="1">
      <c r="A1523" s="484" t="s">
        <v>5793</v>
      </c>
      <c r="B1523" s="378" t="s">
        <v>5794</v>
      </c>
      <c r="C1523" s="334">
        <v>708</v>
      </c>
      <c r="D1523" s="335">
        <v>3307.2</v>
      </c>
      <c r="E1523" s="334">
        <v>2</v>
      </c>
      <c r="F1523" s="335">
        <v>15.600000000000001</v>
      </c>
      <c r="G1523" s="327">
        <v>710</v>
      </c>
      <c r="H1523" s="448">
        <v>3322.7999999999997</v>
      </c>
    </row>
    <row r="1524" spans="1:8">
      <c r="A1524" s="484" t="s">
        <v>5654</v>
      </c>
      <c r="B1524" s="378" t="s">
        <v>5655</v>
      </c>
      <c r="C1524" s="334">
        <v>0</v>
      </c>
      <c r="D1524" s="335">
        <v>4.8</v>
      </c>
      <c r="E1524" s="334">
        <v>0</v>
      </c>
      <c r="F1524" s="335">
        <v>1</v>
      </c>
      <c r="G1524" s="327">
        <v>0</v>
      </c>
      <c r="H1524" s="448">
        <v>5.8</v>
      </c>
    </row>
    <row r="1525" spans="1:8">
      <c r="A1525" s="484" t="s">
        <v>5665</v>
      </c>
      <c r="B1525" s="378" t="s">
        <v>5492</v>
      </c>
      <c r="C1525" s="334">
        <v>8</v>
      </c>
      <c r="D1525" s="335">
        <v>86.4</v>
      </c>
      <c r="E1525" s="334">
        <v>51</v>
      </c>
      <c r="F1525" s="335">
        <v>120</v>
      </c>
      <c r="G1525" s="327">
        <v>59</v>
      </c>
      <c r="H1525" s="448">
        <v>206.4</v>
      </c>
    </row>
    <row r="1526" spans="1:8">
      <c r="A1526" s="484" t="s">
        <v>5499</v>
      </c>
      <c r="B1526" s="378" t="s">
        <v>5500</v>
      </c>
      <c r="C1526" s="334">
        <v>0</v>
      </c>
      <c r="D1526" s="335">
        <v>0</v>
      </c>
      <c r="E1526" s="334">
        <v>1</v>
      </c>
      <c r="F1526" s="335">
        <v>1</v>
      </c>
      <c r="G1526" s="327">
        <v>1</v>
      </c>
      <c r="H1526" s="448">
        <v>1</v>
      </c>
    </row>
    <row r="1527" spans="1:8" ht="25.5">
      <c r="A1527" s="330" t="s">
        <v>5503</v>
      </c>
      <c r="B1527" s="331" t="s">
        <v>5504</v>
      </c>
      <c r="C1527" s="334">
        <v>1</v>
      </c>
      <c r="D1527" s="335">
        <v>0</v>
      </c>
      <c r="E1527" s="334">
        <v>1</v>
      </c>
      <c r="F1527" s="335">
        <v>1.2</v>
      </c>
      <c r="G1527" s="327">
        <v>2</v>
      </c>
      <c r="H1527" s="448">
        <v>1.2</v>
      </c>
    </row>
    <row r="1528" spans="1:8" ht="25.5">
      <c r="A1528" s="484" t="s">
        <v>5505</v>
      </c>
      <c r="B1528" s="378" t="s">
        <v>5506</v>
      </c>
      <c r="C1528" s="334">
        <v>0</v>
      </c>
      <c r="D1528" s="335">
        <v>2</v>
      </c>
      <c r="E1528" s="334">
        <v>35</v>
      </c>
      <c r="F1528" s="335">
        <v>272.39999999999998</v>
      </c>
      <c r="G1528" s="327">
        <v>35</v>
      </c>
      <c r="H1528" s="448">
        <v>274.39999999999998</v>
      </c>
    </row>
    <row r="1529" spans="1:8" ht="25.5">
      <c r="A1529" s="484" t="s">
        <v>5507</v>
      </c>
      <c r="B1529" s="378" t="s">
        <v>5508</v>
      </c>
      <c r="C1529" s="334">
        <v>13</v>
      </c>
      <c r="D1529" s="335">
        <v>26.4</v>
      </c>
      <c r="E1529" s="334">
        <v>0</v>
      </c>
      <c r="F1529" s="335">
        <v>88</v>
      </c>
      <c r="G1529" s="327">
        <v>13</v>
      </c>
      <c r="H1529" s="448">
        <v>114.4</v>
      </c>
    </row>
    <row r="1530" spans="1:8" ht="25.5">
      <c r="A1530" s="330" t="s">
        <v>5509</v>
      </c>
      <c r="B1530" s="343" t="s">
        <v>5668</v>
      </c>
      <c r="C1530" s="334">
        <v>0</v>
      </c>
      <c r="D1530" s="335">
        <v>1.2</v>
      </c>
      <c r="E1530" s="334">
        <v>0</v>
      </c>
      <c r="F1530" s="335">
        <v>1</v>
      </c>
      <c r="G1530" s="327">
        <v>0</v>
      </c>
      <c r="H1530" s="448">
        <v>2.2000000000000002</v>
      </c>
    </row>
    <row r="1531" spans="1:8" ht="25.5">
      <c r="A1531" s="484" t="s">
        <v>5511</v>
      </c>
      <c r="B1531" s="378" t="s">
        <v>5512</v>
      </c>
      <c r="C1531" s="334">
        <v>0</v>
      </c>
      <c r="D1531" s="335">
        <v>0</v>
      </c>
      <c r="E1531" s="334">
        <v>0</v>
      </c>
      <c r="F1531" s="335">
        <v>151.20000000000002</v>
      </c>
      <c r="G1531" s="327">
        <v>0</v>
      </c>
      <c r="H1531" s="448">
        <v>151.20000000000002</v>
      </c>
    </row>
    <row r="1532" spans="1:8" ht="25.5">
      <c r="A1532" s="484" t="s">
        <v>5513</v>
      </c>
      <c r="B1532" s="378" t="s">
        <v>5514</v>
      </c>
      <c r="C1532" s="334">
        <v>20</v>
      </c>
      <c r="D1532" s="335">
        <v>86.4</v>
      </c>
      <c r="E1532" s="334">
        <v>870</v>
      </c>
      <c r="F1532" s="335">
        <v>2013.6</v>
      </c>
      <c r="G1532" s="327">
        <v>890</v>
      </c>
      <c r="H1532" s="448">
        <v>2100</v>
      </c>
    </row>
    <row r="1533" spans="1:8" ht="25.5">
      <c r="A1533" s="330" t="s">
        <v>5515</v>
      </c>
      <c r="B1533" s="331" t="s">
        <v>5516</v>
      </c>
      <c r="C1533" s="334">
        <v>0</v>
      </c>
      <c r="D1533" s="335">
        <v>0</v>
      </c>
      <c r="E1533" s="334">
        <v>2</v>
      </c>
      <c r="F1533" s="335">
        <v>1</v>
      </c>
      <c r="G1533" s="327">
        <v>2</v>
      </c>
      <c r="H1533" s="448">
        <v>1</v>
      </c>
    </row>
    <row r="1534" spans="1:8" ht="25.5">
      <c r="A1534" s="484" t="s">
        <v>5517</v>
      </c>
      <c r="B1534" s="378" t="s">
        <v>5518</v>
      </c>
      <c r="C1534" s="334">
        <v>0</v>
      </c>
      <c r="D1534" s="335">
        <v>0</v>
      </c>
      <c r="E1534" s="334">
        <v>1204</v>
      </c>
      <c r="F1534" s="335">
        <v>3142.7999999999997</v>
      </c>
      <c r="G1534" s="327">
        <v>1204</v>
      </c>
      <c r="H1534" s="448">
        <v>3142.7999999999997</v>
      </c>
    </row>
    <row r="1535" spans="1:8" ht="25.5">
      <c r="A1535" s="484" t="s">
        <v>5519</v>
      </c>
      <c r="B1535" s="378" t="s">
        <v>5520</v>
      </c>
      <c r="C1535" s="334">
        <v>5</v>
      </c>
      <c r="D1535" s="335">
        <v>0</v>
      </c>
      <c r="E1535" s="334">
        <v>72</v>
      </c>
      <c r="F1535" s="335">
        <v>166.79999999999998</v>
      </c>
      <c r="G1535" s="327">
        <v>77</v>
      </c>
      <c r="H1535" s="448">
        <v>166.79999999999998</v>
      </c>
    </row>
    <row r="1536" spans="1:8" ht="25.5">
      <c r="A1536" s="359" t="s">
        <v>5521</v>
      </c>
      <c r="B1536" s="360" t="s">
        <v>5522</v>
      </c>
      <c r="C1536" s="334">
        <v>0</v>
      </c>
      <c r="D1536" s="335">
        <v>0</v>
      </c>
      <c r="E1536" s="334">
        <v>0</v>
      </c>
      <c r="F1536" s="335">
        <v>2.4</v>
      </c>
      <c r="G1536" s="327">
        <v>0</v>
      </c>
      <c r="H1536" s="448">
        <v>2.4</v>
      </c>
    </row>
    <row r="1537" spans="1:8" ht="25.5">
      <c r="A1537" s="359" t="s">
        <v>5523</v>
      </c>
      <c r="B1537" s="360" t="s">
        <v>5795</v>
      </c>
      <c r="C1537" s="334">
        <v>0</v>
      </c>
      <c r="D1537" s="335">
        <v>0</v>
      </c>
      <c r="E1537" s="334">
        <v>5</v>
      </c>
      <c r="F1537" s="335">
        <v>1.2</v>
      </c>
      <c r="G1537" s="327">
        <v>5</v>
      </c>
      <c r="H1537" s="448">
        <v>1.2</v>
      </c>
    </row>
    <row r="1538" spans="1:8" ht="11.25" customHeight="1">
      <c r="A1538" s="330" t="s">
        <v>5525</v>
      </c>
      <c r="B1538" s="331" t="s">
        <v>5526</v>
      </c>
      <c r="C1538" s="334">
        <v>0</v>
      </c>
      <c r="D1538" s="335">
        <v>0</v>
      </c>
      <c r="E1538" s="334">
        <v>252</v>
      </c>
      <c r="F1538" s="335">
        <v>574.79999999999995</v>
      </c>
      <c r="G1538" s="327">
        <v>252</v>
      </c>
      <c r="H1538" s="448">
        <v>574.79999999999995</v>
      </c>
    </row>
    <row r="1539" spans="1:8" ht="25.5">
      <c r="A1539" s="359" t="s">
        <v>5527</v>
      </c>
      <c r="B1539" s="360" t="s">
        <v>5528</v>
      </c>
      <c r="C1539" s="334">
        <v>1</v>
      </c>
      <c r="D1539" s="335">
        <v>7.1999999999999993</v>
      </c>
      <c r="E1539" s="334">
        <v>513</v>
      </c>
      <c r="F1539" s="335">
        <v>682.80000000000007</v>
      </c>
      <c r="G1539" s="327">
        <v>514</v>
      </c>
      <c r="H1539" s="448">
        <v>690.00000000000011</v>
      </c>
    </row>
    <row r="1540" spans="1:8" ht="25.5">
      <c r="A1540" s="359" t="s">
        <v>2741</v>
      </c>
      <c r="B1540" s="360" t="s">
        <v>5529</v>
      </c>
      <c r="C1540" s="334">
        <v>8</v>
      </c>
      <c r="D1540" s="335">
        <v>13.2</v>
      </c>
      <c r="E1540" s="334">
        <v>595</v>
      </c>
      <c r="F1540" s="335">
        <v>1542.2</v>
      </c>
      <c r="G1540" s="327">
        <v>603</v>
      </c>
      <c r="H1540" s="448">
        <v>1555.4</v>
      </c>
    </row>
    <row r="1541" spans="1:8" ht="25.5">
      <c r="A1541" s="359" t="s">
        <v>5532</v>
      </c>
      <c r="B1541" s="360" t="s">
        <v>5533</v>
      </c>
      <c r="C1541" s="334">
        <v>0</v>
      </c>
      <c r="D1541" s="335">
        <v>0</v>
      </c>
      <c r="E1541" s="334">
        <v>153</v>
      </c>
      <c r="F1541" s="335">
        <v>373.2</v>
      </c>
      <c r="G1541" s="327">
        <v>153</v>
      </c>
      <c r="H1541" s="448">
        <v>373.2</v>
      </c>
    </row>
    <row r="1542" spans="1:8" ht="25.5">
      <c r="A1542" s="359" t="s">
        <v>5534</v>
      </c>
      <c r="B1542" s="360" t="s">
        <v>5535</v>
      </c>
      <c r="C1542" s="334">
        <v>0</v>
      </c>
      <c r="D1542" s="335">
        <v>0</v>
      </c>
      <c r="E1542" s="334">
        <v>0</v>
      </c>
      <c r="F1542" s="335">
        <v>1</v>
      </c>
      <c r="G1542" s="327">
        <v>0</v>
      </c>
      <c r="H1542" s="448">
        <v>1</v>
      </c>
    </row>
    <row r="1543" spans="1:8">
      <c r="A1543" s="359" t="s">
        <v>5536</v>
      </c>
      <c r="B1543" s="360" t="s">
        <v>5537</v>
      </c>
      <c r="C1543" s="334">
        <v>0</v>
      </c>
      <c r="D1543" s="335">
        <v>0</v>
      </c>
      <c r="E1543" s="334">
        <v>1</v>
      </c>
      <c r="F1543" s="335">
        <v>13.2</v>
      </c>
      <c r="G1543" s="327">
        <v>1</v>
      </c>
      <c r="H1543" s="448">
        <v>13.2</v>
      </c>
    </row>
    <row r="1544" spans="1:8">
      <c r="A1544" s="359" t="s">
        <v>5538</v>
      </c>
      <c r="B1544" s="360" t="s">
        <v>5796</v>
      </c>
      <c r="C1544" s="334">
        <v>0</v>
      </c>
      <c r="D1544" s="335">
        <v>0</v>
      </c>
      <c r="E1544" s="334">
        <v>0</v>
      </c>
      <c r="F1544" s="335">
        <v>4.8</v>
      </c>
      <c r="G1544" s="327">
        <v>0</v>
      </c>
      <c r="H1544" s="448">
        <v>4.8</v>
      </c>
    </row>
    <row r="1545" spans="1:8">
      <c r="A1545" s="473" t="s">
        <v>5540</v>
      </c>
      <c r="B1545" s="474" t="s">
        <v>5541</v>
      </c>
      <c r="C1545" s="334">
        <v>0</v>
      </c>
      <c r="D1545" s="335">
        <v>0</v>
      </c>
      <c r="E1545" s="334">
        <v>2</v>
      </c>
      <c r="F1545" s="335">
        <v>31.200000000000003</v>
      </c>
      <c r="G1545" s="327">
        <v>2</v>
      </c>
      <c r="H1545" s="448">
        <v>31.200000000000003</v>
      </c>
    </row>
    <row r="1546" spans="1:8" ht="25.5">
      <c r="A1546" s="359" t="s">
        <v>5675</v>
      </c>
      <c r="B1546" s="360" t="s">
        <v>5676</v>
      </c>
      <c r="C1546" s="334">
        <v>0</v>
      </c>
      <c r="D1546" s="335">
        <v>0</v>
      </c>
      <c r="E1546" s="334">
        <v>0</v>
      </c>
      <c r="F1546" s="335">
        <v>1</v>
      </c>
      <c r="G1546" s="327">
        <v>0</v>
      </c>
      <c r="H1546" s="448">
        <v>1</v>
      </c>
    </row>
    <row r="1547" spans="1:8" ht="25.5">
      <c r="A1547" s="359" t="s">
        <v>5677</v>
      </c>
      <c r="B1547" s="360" t="s">
        <v>5797</v>
      </c>
      <c r="C1547" s="334">
        <v>0</v>
      </c>
      <c r="D1547" s="335">
        <v>0</v>
      </c>
      <c r="E1547" s="334">
        <v>1</v>
      </c>
      <c r="F1547" s="335">
        <v>1</v>
      </c>
      <c r="G1547" s="327">
        <v>1</v>
      </c>
      <c r="H1547" s="448">
        <v>1</v>
      </c>
    </row>
    <row r="1548" spans="1:8" ht="25.5">
      <c r="A1548" s="359" t="s">
        <v>5542</v>
      </c>
      <c r="B1548" s="360" t="s">
        <v>5543</v>
      </c>
      <c r="C1548" s="334">
        <v>0</v>
      </c>
      <c r="D1548" s="335">
        <v>2.4</v>
      </c>
      <c r="E1548" s="334">
        <v>59</v>
      </c>
      <c r="F1548" s="335">
        <v>102</v>
      </c>
      <c r="G1548" s="327">
        <v>59</v>
      </c>
      <c r="H1548" s="448">
        <v>104.4</v>
      </c>
    </row>
    <row r="1549" spans="1:8" ht="25.5">
      <c r="A1549" s="359" t="s">
        <v>5544</v>
      </c>
      <c r="B1549" s="360" t="s">
        <v>5545</v>
      </c>
      <c r="C1549" s="334">
        <v>0</v>
      </c>
      <c r="D1549" s="335">
        <v>0</v>
      </c>
      <c r="E1549" s="334">
        <v>0</v>
      </c>
      <c r="F1549" s="335">
        <v>1</v>
      </c>
      <c r="G1549" s="327">
        <v>0</v>
      </c>
      <c r="H1549" s="448">
        <v>1</v>
      </c>
    </row>
    <row r="1550" spans="1:8" ht="25.5">
      <c r="A1550" s="359" t="s">
        <v>5546</v>
      </c>
      <c r="B1550" s="360" t="s">
        <v>5547</v>
      </c>
      <c r="C1550" s="334">
        <v>0</v>
      </c>
      <c r="D1550" s="335">
        <v>4.8</v>
      </c>
      <c r="E1550" s="334">
        <v>70</v>
      </c>
      <c r="F1550" s="335">
        <v>328.8</v>
      </c>
      <c r="G1550" s="327">
        <v>70</v>
      </c>
      <c r="H1550" s="448">
        <v>333.6</v>
      </c>
    </row>
    <row r="1551" spans="1:8">
      <c r="A1551" s="359" t="s">
        <v>5680</v>
      </c>
      <c r="B1551" s="360" t="s">
        <v>5798</v>
      </c>
      <c r="C1551" s="334">
        <v>0</v>
      </c>
      <c r="D1551" s="335">
        <v>0</v>
      </c>
      <c r="E1551" s="334">
        <v>0</v>
      </c>
      <c r="F1551" s="335">
        <v>1.2</v>
      </c>
      <c r="G1551" s="327">
        <v>0</v>
      </c>
      <c r="H1551" s="448">
        <v>1.2</v>
      </c>
    </row>
    <row r="1552" spans="1:8">
      <c r="A1552" s="359" t="s">
        <v>5682</v>
      </c>
      <c r="B1552" s="360" t="s">
        <v>5683</v>
      </c>
      <c r="C1552" s="334">
        <v>0</v>
      </c>
      <c r="D1552" s="335">
        <v>0</v>
      </c>
      <c r="E1552" s="334">
        <v>0</v>
      </c>
      <c r="F1552" s="335">
        <v>1.2</v>
      </c>
      <c r="G1552" s="327">
        <v>0</v>
      </c>
      <c r="H1552" s="448">
        <v>1.2</v>
      </c>
    </row>
    <row r="1553" spans="1:8" ht="25.5">
      <c r="A1553" s="377" t="s">
        <v>5550</v>
      </c>
      <c r="B1553" s="378" t="s">
        <v>5551</v>
      </c>
      <c r="C1553" s="334">
        <v>0</v>
      </c>
      <c r="D1553" s="335">
        <v>0</v>
      </c>
      <c r="E1553" s="334">
        <v>59</v>
      </c>
      <c r="F1553" s="335">
        <v>37.200000000000003</v>
      </c>
      <c r="G1553" s="327">
        <v>59</v>
      </c>
      <c r="H1553" s="448">
        <v>37.200000000000003</v>
      </c>
    </row>
    <row r="1554" spans="1:8">
      <c r="A1554" s="359" t="s">
        <v>5552</v>
      </c>
      <c r="B1554" s="360" t="s">
        <v>5553</v>
      </c>
      <c r="C1554" s="334">
        <v>0</v>
      </c>
      <c r="D1554" s="335">
        <v>0</v>
      </c>
      <c r="E1554" s="334">
        <v>3</v>
      </c>
      <c r="F1554" s="335">
        <v>226.8</v>
      </c>
      <c r="G1554" s="327">
        <v>3</v>
      </c>
      <c r="H1554" s="448">
        <v>226.8</v>
      </c>
    </row>
    <row r="1555" spans="1:8" ht="25.5">
      <c r="A1555" s="359" t="s">
        <v>5554</v>
      </c>
      <c r="B1555" s="360" t="s">
        <v>5555</v>
      </c>
      <c r="C1555" s="334">
        <v>9</v>
      </c>
      <c r="D1555" s="335">
        <v>45</v>
      </c>
      <c r="E1555" s="334">
        <v>1501</v>
      </c>
      <c r="F1555" s="335">
        <v>2440.9</v>
      </c>
      <c r="G1555" s="327">
        <v>1510</v>
      </c>
      <c r="H1555" s="448">
        <v>2485.9</v>
      </c>
    </row>
    <row r="1556" spans="1:8" ht="25.5">
      <c r="A1556" s="359" t="s">
        <v>5558</v>
      </c>
      <c r="B1556" s="360" t="s">
        <v>5559</v>
      </c>
      <c r="C1556" s="334">
        <v>1</v>
      </c>
      <c r="D1556" s="335">
        <v>8.4</v>
      </c>
      <c r="E1556" s="334">
        <v>0</v>
      </c>
      <c r="F1556" s="335">
        <v>1</v>
      </c>
      <c r="G1556" s="327">
        <v>1</v>
      </c>
      <c r="H1556" s="448">
        <v>9.4</v>
      </c>
    </row>
    <row r="1557" spans="1:8" ht="25.5">
      <c r="A1557" s="359" t="s">
        <v>5799</v>
      </c>
      <c r="B1557" s="360" t="s">
        <v>5800</v>
      </c>
      <c r="C1557" s="334">
        <v>0</v>
      </c>
      <c r="D1557" s="335">
        <v>0</v>
      </c>
      <c r="E1557" s="334">
        <v>0</v>
      </c>
      <c r="F1557" s="335">
        <v>1</v>
      </c>
      <c r="G1557" s="327">
        <v>0</v>
      </c>
      <c r="H1557" s="448">
        <v>1</v>
      </c>
    </row>
    <row r="1558" spans="1:8" ht="25.5">
      <c r="A1558" s="359" t="s">
        <v>5560</v>
      </c>
      <c r="B1558" s="360" t="s">
        <v>5561</v>
      </c>
      <c r="C1558" s="334">
        <v>0</v>
      </c>
      <c r="D1558" s="335">
        <v>3.5999999999999996</v>
      </c>
      <c r="E1558" s="334">
        <v>0</v>
      </c>
      <c r="F1558" s="335">
        <v>1</v>
      </c>
      <c r="G1558" s="327">
        <v>0</v>
      </c>
      <c r="H1558" s="448">
        <v>4.5999999999999996</v>
      </c>
    </row>
    <row r="1559" spans="1:8" ht="15.75" customHeight="1">
      <c r="A1559" s="359" t="s">
        <v>5801</v>
      </c>
      <c r="B1559" s="360" t="s">
        <v>5802</v>
      </c>
      <c r="C1559" s="334">
        <v>0</v>
      </c>
      <c r="D1559" s="335">
        <v>0</v>
      </c>
      <c r="E1559" s="334">
        <v>0</v>
      </c>
      <c r="F1559" s="335">
        <v>1</v>
      </c>
      <c r="G1559" s="327">
        <v>0</v>
      </c>
      <c r="H1559" s="448">
        <v>1</v>
      </c>
    </row>
    <row r="1560" spans="1:8">
      <c r="A1560" s="330" t="s">
        <v>5578</v>
      </c>
      <c r="B1560" s="331" t="s">
        <v>5803</v>
      </c>
      <c r="C1560" s="334">
        <v>0</v>
      </c>
      <c r="D1560" s="335">
        <v>4.8</v>
      </c>
      <c r="E1560" s="334">
        <v>0</v>
      </c>
      <c r="F1560" s="335">
        <v>1</v>
      </c>
      <c r="G1560" s="327">
        <v>0</v>
      </c>
      <c r="H1560" s="448">
        <v>5.8</v>
      </c>
    </row>
    <row r="1561" spans="1:8" ht="25.5">
      <c r="A1561" s="359" t="s">
        <v>5580</v>
      </c>
      <c r="B1561" s="360" t="s">
        <v>5581</v>
      </c>
      <c r="C1561" s="334">
        <v>249</v>
      </c>
      <c r="D1561" s="335">
        <v>492</v>
      </c>
      <c r="E1561" s="334">
        <v>15</v>
      </c>
      <c r="F1561" s="335">
        <v>90</v>
      </c>
      <c r="G1561" s="327">
        <v>264</v>
      </c>
      <c r="H1561" s="448">
        <v>582</v>
      </c>
    </row>
    <row r="1562" spans="1:8" ht="25.5">
      <c r="A1562" s="359" t="s">
        <v>1879</v>
      </c>
      <c r="B1562" s="360" t="s">
        <v>5804</v>
      </c>
      <c r="C1562" s="334">
        <v>189</v>
      </c>
      <c r="D1562" s="335">
        <v>915.2</v>
      </c>
      <c r="E1562" s="334">
        <v>64</v>
      </c>
      <c r="F1562" s="335">
        <v>111.1</v>
      </c>
      <c r="G1562" s="327">
        <v>253</v>
      </c>
      <c r="H1562" s="448">
        <v>1026.3</v>
      </c>
    </row>
    <row r="1563" spans="1:8" ht="25.5">
      <c r="A1563" s="359" t="s">
        <v>1880</v>
      </c>
      <c r="B1563" s="360" t="s">
        <v>5805</v>
      </c>
      <c r="C1563" s="334">
        <v>189</v>
      </c>
      <c r="D1563" s="335">
        <v>912</v>
      </c>
      <c r="E1563" s="334">
        <v>64</v>
      </c>
      <c r="F1563" s="335">
        <v>116.39999999999999</v>
      </c>
      <c r="G1563" s="327">
        <v>253</v>
      </c>
      <c r="H1563" s="448">
        <v>1028.4000000000001</v>
      </c>
    </row>
    <row r="1564" spans="1:8">
      <c r="A1564" s="359" t="s">
        <v>5806</v>
      </c>
      <c r="B1564" s="360" t="s">
        <v>5807</v>
      </c>
      <c r="C1564" s="334">
        <v>652</v>
      </c>
      <c r="D1564" s="335">
        <v>3152</v>
      </c>
      <c r="E1564" s="334">
        <v>1</v>
      </c>
      <c r="F1564" s="335">
        <v>1.2</v>
      </c>
      <c r="G1564" s="327">
        <v>653</v>
      </c>
      <c r="H1564" s="448">
        <v>3153.2</v>
      </c>
    </row>
    <row r="1565" spans="1:8">
      <c r="A1565" s="330" t="s">
        <v>5808</v>
      </c>
      <c r="B1565" s="331" t="s">
        <v>5809</v>
      </c>
      <c r="C1565" s="334">
        <v>0</v>
      </c>
      <c r="D1565" s="335">
        <v>0</v>
      </c>
      <c r="E1565" s="334">
        <v>0</v>
      </c>
      <c r="F1565" s="335">
        <v>1</v>
      </c>
      <c r="G1565" s="327">
        <v>0</v>
      </c>
      <c r="H1565" s="448">
        <v>1</v>
      </c>
    </row>
    <row r="1566" spans="1:8">
      <c r="A1566" s="359" t="s">
        <v>5810</v>
      </c>
      <c r="B1566" s="360" t="s">
        <v>5811</v>
      </c>
      <c r="C1566" s="334">
        <v>17</v>
      </c>
      <c r="D1566" s="335">
        <v>522</v>
      </c>
      <c r="E1566" s="334">
        <v>0</v>
      </c>
      <c r="F1566" s="335">
        <v>1</v>
      </c>
      <c r="G1566" s="327">
        <v>17</v>
      </c>
      <c r="H1566" s="448">
        <v>523</v>
      </c>
    </row>
    <row r="1567" spans="1:8">
      <c r="A1567" s="330" t="s">
        <v>5812</v>
      </c>
      <c r="B1567" s="331" t="s">
        <v>5813</v>
      </c>
      <c r="C1567" s="334">
        <v>1</v>
      </c>
      <c r="D1567" s="335">
        <v>1.2</v>
      </c>
      <c r="E1567" s="334">
        <v>0</v>
      </c>
      <c r="F1567" s="335">
        <v>1</v>
      </c>
      <c r="G1567" s="327">
        <v>1</v>
      </c>
      <c r="H1567" s="448">
        <v>2.2000000000000002</v>
      </c>
    </row>
    <row r="1568" spans="1:8">
      <c r="A1568" s="330" t="s">
        <v>5814</v>
      </c>
      <c r="B1568" s="331" t="s">
        <v>5815</v>
      </c>
      <c r="C1568" s="334">
        <v>2</v>
      </c>
      <c r="D1568" s="335">
        <v>124.3</v>
      </c>
      <c r="E1568" s="334">
        <v>0</v>
      </c>
      <c r="F1568" s="335">
        <v>1.1000000000000001</v>
      </c>
      <c r="G1568" s="327">
        <v>2</v>
      </c>
      <c r="H1568" s="448">
        <v>125.39999999999999</v>
      </c>
    </row>
    <row r="1569" spans="1:8" ht="25.5">
      <c r="A1569" s="359" t="s">
        <v>5816</v>
      </c>
      <c r="B1569" s="360" t="s">
        <v>5817</v>
      </c>
      <c r="C1569" s="334">
        <v>3</v>
      </c>
      <c r="D1569" s="335">
        <v>37.200000000000003</v>
      </c>
      <c r="E1569" s="334">
        <v>0</v>
      </c>
      <c r="F1569" s="335">
        <v>1</v>
      </c>
      <c r="G1569" s="327">
        <v>3</v>
      </c>
      <c r="H1569" s="448">
        <v>38.200000000000003</v>
      </c>
    </row>
    <row r="1570" spans="1:8" ht="25.5">
      <c r="A1570" s="330" t="s">
        <v>5818</v>
      </c>
      <c r="B1570" s="331" t="s">
        <v>5819</v>
      </c>
      <c r="C1570" s="334">
        <v>208</v>
      </c>
      <c r="D1570" s="335">
        <v>712</v>
      </c>
      <c r="E1570" s="334">
        <v>3</v>
      </c>
      <c r="F1570" s="335">
        <v>22.799999999999997</v>
      </c>
      <c r="G1570" s="327">
        <v>211</v>
      </c>
      <c r="H1570" s="448">
        <v>734.8</v>
      </c>
    </row>
    <row r="1571" spans="1:8" ht="25.5">
      <c r="A1571" s="359" t="s">
        <v>5820</v>
      </c>
      <c r="B1571" s="360" t="s">
        <v>5821</v>
      </c>
      <c r="C1571" s="334">
        <v>211</v>
      </c>
      <c r="D1571" s="335">
        <v>714</v>
      </c>
      <c r="E1571" s="334">
        <v>4</v>
      </c>
      <c r="F1571" s="335">
        <v>22.799999999999997</v>
      </c>
      <c r="G1571" s="327">
        <v>215</v>
      </c>
      <c r="H1571" s="448">
        <v>736.8</v>
      </c>
    </row>
    <row r="1572" spans="1:8" ht="25.5">
      <c r="A1572" s="359" t="s">
        <v>5822</v>
      </c>
      <c r="B1572" s="360" t="s">
        <v>5823</v>
      </c>
      <c r="C1572" s="334">
        <v>205</v>
      </c>
      <c r="D1572" s="335">
        <v>676</v>
      </c>
      <c r="E1572" s="334">
        <v>4</v>
      </c>
      <c r="F1572" s="335">
        <v>22.799999999999997</v>
      </c>
      <c r="G1572" s="327">
        <v>209</v>
      </c>
      <c r="H1572" s="448">
        <v>698.8</v>
      </c>
    </row>
    <row r="1573" spans="1:8">
      <c r="A1573" s="330" t="s">
        <v>1542</v>
      </c>
      <c r="B1573" s="499" t="s">
        <v>5824</v>
      </c>
      <c r="C1573" s="334">
        <v>0</v>
      </c>
      <c r="D1573" s="335">
        <v>145</v>
      </c>
      <c r="E1573" s="334">
        <v>0</v>
      </c>
      <c r="F1573" s="335">
        <v>2.4</v>
      </c>
      <c r="G1573" s="327">
        <v>0</v>
      </c>
      <c r="H1573" s="448">
        <v>147.4</v>
      </c>
    </row>
    <row r="1574" spans="1:8">
      <c r="A1574" s="516" t="s">
        <v>5825</v>
      </c>
      <c r="B1574" s="331" t="s">
        <v>5826</v>
      </c>
      <c r="C1574" s="334">
        <v>0</v>
      </c>
      <c r="D1574" s="335">
        <v>0</v>
      </c>
      <c r="E1574" s="334">
        <v>0</v>
      </c>
      <c r="F1574" s="335">
        <v>1</v>
      </c>
      <c r="G1574" s="327">
        <v>0</v>
      </c>
      <c r="H1574" s="448">
        <v>1</v>
      </c>
    </row>
    <row r="1575" spans="1:8" ht="25.5">
      <c r="A1575" s="516" t="s">
        <v>5827</v>
      </c>
      <c r="B1575" s="331" t="s">
        <v>5828</v>
      </c>
      <c r="C1575" s="334">
        <v>0</v>
      </c>
      <c r="D1575" s="335">
        <v>0</v>
      </c>
      <c r="E1575" s="334">
        <v>0</v>
      </c>
      <c r="F1575" s="335">
        <v>1</v>
      </c>
      <c r="G1575" s="327">
        <v>0</v>
      </c>
      <c r="H1575" s="448">
        <v>1</v>
      </c>
    </row>
    <row r="1576" spans="1:8">
      <c r="A1576" s="516" t="s">
        <v>5829</v>
      </c>
      <c r="B1576" s="331" t="s">
        <v>5830</v>
      </c>
      <c r="C1576" s="334">
        <v>0</v>
      </c>
      <c r="D1576" s="335">
        <v>6</v>
      </c>
      <c r="E1576" s="334">
        <v>0</v>
      </c>
      <c r="F1576" s="335">
        <v>1</v>
      </c>
      <c r="G1576" s="327">
        <v>0</v>
      </c>
      <c r="H1576" s="448">
        <v>7</v>
      </c>
    </row>
    <row r="1577" spans="1:8">
      <c r="A1577" s="516" t="s">
        <v>5831</v>
      </c>
      <c r="B1577" s="331" t="s">
        <v>5832</v>
      </c>
      <c r="C1577" s="334">
        <v>11</v>
      </c>
      <c r="D1577" s="335">
        <v>38</v>
      </c>
      <c r="E1577" s="334">
        <v>0</v>
      </c>
      <c r="F1577" s="335">
        <v>1.2</v>
      </c>
      <c r="G1577" s="327">
        <v>11</v>
      </c>
      <c r="H1577" s="448">
        <v>39.200000000000003</v>
      </c>
    </row>
    <row r="1578" spans="1:8" ht="25.5">
      <c r="A1578" s="516" t="s">
        <v>5833</v>
      </c>
      <c r="B1578" s="331" t="s">
        <v>5834</v>
      </c>
      <c r="C1578" s="334">
        <v>0</v>
      </c>
      <c r="D1578" s="335">
        <v>15.600000000000001</v>
      </c>
      <c r="E1578" s="334">
        <v>0</v>
      </c>
      <c r="F1578" s="335">
        <v>1</v>
      </c>
      <c r="G1578" s="327">
        <v>0</v>
      </c>
      <c r="H1578" s="448">
        <v>16.600000000000001</v>
      </c>
    </row>
    <row r="1579" spans="1:8">
      <c r="A1579" s="516" t="s">
        <v>5835</v>
      </c>
      <c r="B1579" s="375" t="s">
        <v>5836</v>
      </c>
      <c r="C1579" s="334">
        <v>68</v>
      </c>
      <c r="D1579" s="335">
        <v>154</v>
      </c>
      <c r="E1579" s="334">
        <v>4</v>
      </c>
      <c r="F1579" s="335">
        <v>88</v>
      </c>
      <c r="G1579" s="327">
        <v>72</v>
      </c>
      <c r="H1579" s="448">
        <v>242</v>
      </c>
    </row>
    <row r="1580" spans="1:8" ht="25.5">
      <c r="A1580" s="347" t="s">
        <v>5837</v>
      </c>
      <c r="B1580" s="375" t="s">
        <v>5838</v>
      </c>
      <c r="C1580" s="334">
        <v>56</v>
      </c>
      <c r="D1580" s="335">
        <v>453.2</v>
      </c>
      <c r="E1580" s="334">
        <v>0</v>
      </c>
      <c r="F1580" s="335">
        <v>2.2000000000000002</v>
      </c>
      <c r="G1580" s="327">
        <v>56</v>
      </c>
      <c r="H1580" s="448">
        <v>455.4</v>
      </c>
    </row>
    <row r="1581" spans="1:8" ht="13.5" thickBot="1">
      <c r="A1581" s="347" t="s">
        <v>5548</v>
      </c>
      <c r="B1581" s="375" t="s">
        <v>5549</v>
      </c>
      <c r="C1581" s="334">
        <v>0</v>
      </c>
      <c r="D1581" s="335"/>
      <c r="E1581" s="334">
        <v>2</v>
      </c>
      <c r="F1581" s="335"/>
      <c r="G1581" s="327">
        <v>2</v>
      </c>
      <c r="H1581" s="448"/>
    </row>
    <row r="1582" spans="1:8" ht="13.5" thickBot="1">
      <c r="A1582" s="794"/>
      <c r="B1582" s="798" t="s">
        <v>5839</v>
      </c>
      <c r="C1582" s="789">
        <v>9160</v>
      </c>
      <c r="D1582" s="790">
        <v>35767.5</v>
      </c>
      <c r="E1582" s="789">
        <v>6993</v>
      </c>
      <c r="F1582" s="790">
        <v>16801.2</v>
      </c>
      <c r="G1582" s="789">
        <v>16153</v>
      </c>
      <c r="H1582" s="788">
        <v>52568.7</v>
      </c>
    </row>
    <row r="1583" spans="1:8" ht="13.5" thickBot="1">
      <c r="A1583" s="476"/>
      <c r="B1583" s="500"/>
      <c r="C1583" s="501"/>
      <c r="D1583" s="502"/>
      <c r="E1583" s="503"/>
      <c r="F1583" s="504"/>
      <c r="G1583" s="505"/>
      <c r="H1583" s="506"/>
    </row>
    <row r="1584" spans="1:8" ht="15" customHeight="1" thickBot="1">
      <c r="A1584" s="2041" t="s">
        <v>1461</v>
      </c>
      <c r="B1584" s="2042"/>
      <c r="C1584" s="2042"/>
      <c r="D1584" s="2042"/>
      <c r="E1584" s="2042"/>
      <c r="F1584" s="2042"/>
      <c r="G1584" s="2042"/>
      <c r="H1584" s="2043"/>
    </row>
    <row r="1585" spans="1:8" ht="26.25" customHeight="1">
      <c r="A1585" s="482">
        <v>130207</v>
      </c>
      <c r="B1585" s="378" t="s">
        <v>1779</v>
      </c>
      <c r="C1585" s="334">
        <v>2896</v>
      </c>
      <c r="D1585" s="335">
        <v>11217</v>
      </c>
      <c r="E1585" s="334">
        <v>7</v>
      </c>
      <c r="F1585" s="335">
        <v>5505</v>
      </c>
      <c r="G1585" s="327">
        <v>2903</v>
      </c>
      <c r="H1585" s="448">
        <v>16722</v>
      </c>
    </row>
    <row r="1586" spans="1:8" ht="23.25" customHeight="1">
      <c r="A1586" s="484">
        <v>243016</v>
      </c>
      <c r="B1586" s="378" t="s">
        <v>5840</v>
      </c>
      <c r="C1586" s="334">
        <v>0</v>
      </c>
      <c r="D1586" s="335">
        <v>0</v>
      </c>
      <c r="E1586" s="334">
        <v>1061</v>
      </c>
      <c r="F1586" s="335">
        <v>1</v>
      </c>
      <c r="G1586" s="327">
        <v>1061</v>
      </c>
      <c r="H1586" s="448">
        <v>1</v>
      </c>
    </row>
    <row r="1587" spans="1:8" ht="25.5" customHeight="1">
      <c r="A1587" s="368">
        <v>260076</v>
      </c>
      <c r="B1587" s="364" t="s">
        <v>5588</v>
      </c>
      <c r="C1587" s="334">
        <v>27</v>
      </c>
      <c r="D1587" s="335">
        <v>232</v>
      </c>
      <c r="E1587" s="334">
        <v>3</v>
      </c>
      <c r="F1587" s="335">
        <v>54.545454545454547</v>
      </c>
      <c r="G1587" s="327">
        <v>30</v>
      </c>
      <c r="H1587" s="448">
        <v>286.54545454545456</v>
      </c>
    </row>
    <row r="1588" spans="1:8" ht="22.5" customHeight="1">
      <c r="A1588" s="330">
        <v>260100</v>
      </c>
      <c r="B1588" s="345" t="s">
        <v>5379</v>
      </c>
      <c r="C1588" s="334">
        <v>0</v>
      </c>
      <c r="D1588" s="335">
        <v>103.63636363636364</v>
      </c>
      <c r="E1588" s="334">
        <v>0</v>
      </c>
      <c r="F1588" s="335">
        <v>4191.272727272727</v>
      </c>
      <c r="G1588" s="327">
        <v>0</v>
      </c>
      <c r="H1588" s="448">
        <v>4294.909090909091</v>
      </c>
    </row>
    <row r="1589" spans="1:8" ht="25.5">
      <c r="A1589" s="368" t="s">
        <v>5841</v>
      </c>
      <c r="B1589" s="364" t="s">
        <v>5842</v>
      </c>
      <c r="C1589" s="334">
        <v>0</v>
      </c>
      <c r="D1589" s="335">
        <v>0</v>
      </c>
      <c r="E1589" s="334">
        <v>0</v>
      </c>
      <c r="F1589" s="335">
        <v>33.81818181818182</v>
      </c>
      <c r="G1589" s="327">
        <v>0</v>
      </c>
      <c r="H1589" s="448">
        <v>33.81818181818182</v>
      </c>
    </row>
    <row r="1590" spans="1:8">
      <c r="A1590" s="368" t="s">
        <v>2175</v>
      </c>
      <c r="B1590" s="364" t="s">
        <v>5843</v>
      </c>
      <c r="C1590" s="334">
        <v>0</v>
      </c>
      <c r="D1590" s="335">
        <v>1.0909090909090908</v>
      </c>
      <c r="E1590" s="334">
        <v>0</v>
      </c>
      <c r="F1590" s="335">
        <v>8634.545454545454</v>
      </c>
      <c r="G1590" s="327">
        <v>0</v>
      </c>
      <c r="H1590" s="448">
        <v>8635.636363636364</v>
      </c>
    </row>
    <row r="1591" spans="1:8">
      <c r="A1591" s="368" t="s">
        <v>5711</v>
      </c>
      <c r="B1591" s="364" t="s">
        <v>5844</v>
      </c>
      <c r="C1591" s="334">
        <v>0</v>
      </c>
      <c r="D1591" s="335">
        <v>13.09090909090909</v>
      </c>
      <c r="E1591" s="334">
        <v>0</v>
      </c>
      <c r="F1591" s="335">
        <v>1.0909090909090908</v>
      </c>
      <c r="G1591" s="327">
        <v>0</v>
      </c>
      <c r="H1591" s="448">
        <v>14.18181818181818</v>
      </c>
    </row>
    <row r="1592" spans="1:8">
      <c r="A1592" s="368" t="s">
        <v>5592</v>
      </c>
      <c r="B1592" s="364" t="s">
        <v>5593</v>
      </c>
      <c r="C1592" s="334">
        <v>0</v>
      </c>
      <c r="D1592" s="335">
        <v>0</v>
      </c>
      <c r="E1592" s="334">
        <v>596</v>
      </c>
      <c r="F1592" s="335">
        <v>1</v>
      </c>
      <c r="G1592" s="327">
        <v>596</v>
      </c>
      <c r="H1592" s="448">
        <v>1</v>
      </c>
    </row>
    <row r="1593" spans="1:8">
      <c r="A1593" s="368" t="s">
        <v>5719</v>
      </c>
      <c r="B1593" s="364" t="s">
        <v>5595</v>
      </c>
      <c r="C1593" s="334">
        <v>0</v>
      </c>
      <c r="D1593" s="335">
        <v>0</v>
      </c>
      <c r="E1593" s="334">
        <v>0</v>
      </c>
      <c r="F1593" s="335">
        <v>2929.090909090909</v>
      </c>
      <c r="G1593" s="327">
        <v>0</v>
      </c>
      <c r="H1593" s="448">
        <v>2929.090909090909</v>
      </c>
    </row>
    <row r="1594" spans="1:8">
      <c r="A1594" s="368" t="s">
        <v>5380</v>
      </c>
      <c r="B1594" s="364" t="s">
        <v>5381</v>
      </c>
      <c r="C1594" s="334">
        <v>0</v>
      </c>
      <c r="D1594" s="335">
        <v>0</v>
      </c>
      <c r="E1594" s="334">
        <v>2</v>
      </c>
      <c r="F1594" s="335">
        <v>1929.8181818181818</v>
      </c>
      <c r="G1594" s="327">
        <v>2</v>
      </c>
      <c r="H1594" s="448">
        <v>1929.8181818181818</v>
      </c>
    </row>
    <row r="1595" spans="1:8">
      <c r="A1595" s="515" t="s">
        <v>5382</v>
      </c>
      <c r="B1595" s="435" t="s">
        <v>5383</v>
      </c>
      <c r="C1595" s="334">
        <v>51</v>
      </c>
      <c r="D1595" s="335">
        <v>518.18181818181813</v>
      </c>
      <c r="E1595" s="334">
        <v>138</v>
      </c>
      <c r="F1595" s="335">
        <v>3.2727272727272725</v>
      </c>
      <c r="G1595" s="327">
        <v>189</v>
      </c>
      <c r="H1595" s="448">
        <v>521.45454545454538</v>
      </c>
    </row>
    <row r="1596" spans="1:8">
      <c r="A1596" s="368" t="s">
        <v>3107</v>
      </c>
      <c r="B1596" s="364" t="s">
        <v>5845</v>
      </c>
      <c r="C1596" s="334">
        <v>8</v>
      </c>
      <c r="D1596" s="335">
        <v>4</v>
      </c>
      <c r="E1596" s="334">
        <v>0</v>
      </c>
      <c r="F1596" s="335">
        <v>5.4545454545454541</v>
      </c>
      <c r="G1596" s="327">
        <v>8</v>
      </c>
      <c r="H1596" s="448">
        <v>9.4545454545454533</v>
      </c>
    </row>
    <row r="1597" spans="1:8" ht="25.5">
      <c r="A1597" s="484" t="s">
        <v>5846</v>
      </c>
      <c r="B1597" s="378" t="s">
        <v>5847</v>
      </c>
      <c r="C1597" s="334">
        <v>0</v>
      </c>
      <c r="D1597" s="335">
        <v>0</v>
      </c>
      <c r="E1597" s="334">
        <v>129</v>
      </c>
      <c r="F1597" s="335">
        <v>217.09090909090907</v>
      </c>
      <c r="G1597" s="327">
        <v>129</v>
      </c>
      <c r="H1597" s="448">
        <v>217.09090909090907</v>
      </c>
    </row>
    <row r="1598" spans="1:8" ht="25.5">
      <c r="A1598" s="484" t="s">
        <v>5848</v>
      </c>
      <c r="B1598" s="378" t="s">
        <v>5849</v>
      </c>
      <c r="C1598" s="334">
        <v>0</v>
      </c>
      <c r="D1598" s="335">
        <v>0</v>
      </c>
      <c r="E1598" s="334">
        <v>10</v>
      </c>
      <c r="F1598" s="335">
        <v>1</v>
      </c>
      <c r="G1598" s="327">
        <v>10</v>
      </c>
      <c r="H1598" s="448">
        <v>1</v>
      </c>
    </row>
    <row r="1599" spans="1:8" ht="15" customHeight="1">
      <c r="A1599" s="484" t="s">
        <v>5850</v>
      </c>
      <c r="B1599" s="378" t="s">
        <v>5851</v>
      </c>
      <c r="C1599" s="334">
        <v>0</v>
      </c>
      <c r="D1599" s="335">
        <v>0</v>
      </c>
      <c r="E1599" s="334">
        <v>0</v>
      </c>
      <c r="F1599" s="335">
        <v>485.45454545454544</v>
      </c>
      <c r="G1599" s="327">
        <v>0</v>
      </c>
      <c r="H1599" s="448">
        <v>485.45454545454544</v>
      </c>
    </row>
    <row r="1600" spans="1:8">
      <c r="A1600" s="484" t="s">
        <v>5659</v>
      </c>
      <c r="B1600" s="378" t="s">
        <v>5660</v>
      </c>
      <c r="C1600" s="334">
        <v>0</v>
      </c>
      <c r="D1600" s="335">
        <v>0</v>
      </c>
      <c r="E1600" s="334">
        <v>0</v>
      </c>
      <c r="F1600" s="335">
        <v>18.545454545454547</v>
      </c>
      <c r="G1600" s="327">
        <v>0</v>
      </c>
      <c r="H1600" s="448">
        <v>18.545454545454547</v>
      </c>
    </row>
    <row r="1601" spans="1:8">
      <c r="A1601" s="507" t="s">
        <v>5852</v>
      </c>
      <c r="B1601" s="458" t="s">
        <v>5853</v>
      </c>
      <c r="C1601" s="334">
        <v>18</v>
      </c>
      <c r="D1601" s="335">
        <v>32.727272727272727</v>
      </c>
      <c r="E1601" s="334">
        <v>2573</v>
      </c>
      <c r="F1601" s="335">
        <v>5.4545454545454541</v>
      </c>
      <c r="G1601" s="327">
        <v>2591</v>
      </c>
      <c r="H1601" s="448">
        <v>38.18181818181818</v>
      </c>
    </row>
    <row r="1602" spans="1:8">
      <c r="A1602" s="508" t="s">
        <v>5854</v>
      </c>
      <c r="B1602" s="458" t="s">
        <v>5855</v>
      </c>
      <c r="C1602" s="334">
        <v>0</v>
      </c>
      <c r="D1602" s="335">
        <v>0</v>
      </c>
      <c r="E1602" s="334">
        <v>0</v>
      </c>
      <c r="F1602" s="335">
        <v>1.0909090909090908</v>
      </c>
      <c r="G1602" s="327">
        <v>0</v>
      </c>
      <c r="H1602" s="448">
        <v>1.0909090909090908</v>
      </c>
    </row>
    <row r="1603" spans="1:8">
      <c r="A1603" s="509" t="s">
        <v>5856</v>
      </c>
      <c r="B1603" s="458" t="s">
        <v>5385</v>
      </c>
      <c r="C1603" s="334">
        <v>0</v>
      </c>
      <c r="D1603" s="335">
        <v>0</v>
      </c>
      <c r="E1603" s="334">
        <v>44</v>
      </c>
      <c r="F1603" s="335">
        <v>10530.545454545454</v>
      </c>
      <c r="G1603" s="327">
        <v>44</v>
      </c>
      <c r="H1603" s="448">
        <v>10530.545454545454</v>
      </c>
    </row>
    <row r="1604" spans="1:8">
      <c r="A1604" s="330" t="s">
        <v>5386</v>
      </c>
      <c r="B1604" s="343" t="s">
        <v>5387</v>
      </c>
      <c r="C1604" s="334">
        <v>0</v>
      </c>
      <c r="D1604" s="335">
        <v>0</v>
      </c>
      <c r="E1604" s="334">
        <v>13</v>
      </c>
      <c r="F1604" s="335">
        <v>3.2727272727272725</v>
      </c>
      <c r="G1604" s="327">
        <v>13</v>
      </c>
      <c r="H1604" s="448">
        <v>3.2727272727272725</v>
      </c>
    </row>
    <row r="1605" spans="1:8">
      <c r="A1605" s="330" t="s">
        <v>5857</v>
      </c>
      <c r="B1605" s="331" t="s">
        <v>5858</v>
      </c>
      <c r="C1605" s="334">
        <v>0</v>
      </c>
      <c r="D1605" s="335">
        <v>0</v>
      </c>
      <c r="E1605" s="334">
        <v>1</v>
      </c>
      <c r="F1605" s="335">
        <v>113.45454545454547</v>
      </c>
      <c r="G1605" s="327">
        <v>1</v>
      </c>
      <c r="H1605" s="448">
        <v>113.45454545454547</v>
      </c>
    </row>
    <row r="1606" spans="1:8">
      <c r="A1606" s="484" t="s">
        <v>5390</v>
      </c>
      <c r="B1606" s="378" t="s">
        <v>5391</v>
      </c>
      <c r="C1606" s="334">
        <v>1042</v>
      </c>
      <c r="D1606" s="335">
        <v>4912.363636363636</v>
      </c>
      <c r="E1606" s="334">
        <v>954</v>
      </c>
      <c r="F1606" s="335">
        <v>6.545454545454545</v>
      </c>
      <c r="G1606" s="327">
        <v>1996</v>
      </c>
      <c r="H1606" s="448">
        <v>4918.909090909091</v>
      </c>
    </row>
    <row r="1607" spans="1:8">
      <c r="A1607" s="484" t="s">
        <v>5604</v>
      </c>
      <c r="B1607" s="378" t="s">
        <v>5859</v>
      </c>
      <c r="C1607" s="334">
        <v>0</v>
      </c>
      <c r="D1607" s="335">
        <v>0</v>
      </c>
      <c r="E1607" s="334">
        <v>4</v>
      </c>
      <c r="F1607" s="335">
        <v>18.545454545454547</v>
      </c>
      <c r="G1607" s="327">
        <v>4</v>
      </c>
      <c r="H1607" s="448">
        <v>18.545454545454547</v>
      </c>
    </row>
    <row r="1608" spans="1:8" ht="25.5">
      <c r="A1608" s="507" t="s">
        <v>5392</v>
      </c>
      <c r="B1608" s="458" t="s">
        <v>5393</v>
      </c>
      <c r="C1608" s="334">
        <v>0</v>
      </c>
      <c r="D1608" s="335">
        <v>0</v>
      </c>
      <c r="E1608" s="334">
        <v>4</v>
      </c>
      <c r="F1608" s="335">
        <v>3536.727272727273</v>
      </c>
      <c r="G1608" s="327">
        <v>4</v>
      </c>
      <c r="H1608" s="448">
        <v>3536.727272727273</v>
      </c>
    </row>
    <row r="1609" spans="1:8">
      <c r="A1609" s="330" t="s">
        <v>5860</v>
      </c>
      <c r="B1609" s="331" t="s">
        <v>5861</v>
      </c>
      <c r="C1609" s="334">
        <v>0</v>
      </c>
      <c r="D1609" s="335">
        <v>0</v>
      </c>
      <c r="E1609" s="334">
        <v>0</v>
      </c>
      <c r="F1609" s="335">
        <v>6.545454545454545</v>
      </c>
      <c r="G1609" s="327">
        <v>0</v>
      </c>
      <c r="H1609" s="448">
        <v>6.545454545454545</v>
      </c>
    </row>
    <row r="1610" spans="1:8">
      <c r="A1610" s="484" t="s">
        <v>5862</v>
      </c>
      <c r="B1610" s="378" t="s">
        <v>5863</v>
      </c>
      <c r="C1610" s="334">
        <v>1203</v>
      </c>
      <c r="D1610" s="335">
        <v>3595</v>
      </c>
      <c r="E1610" s="334">
        <v>7096</v>
      </c>
      <c r="F1610" s="335">
        <v>45</v>
      </c>
      <c r="G1610" s="327">
        <v>8299</v>
      </c>
      <c r="H1610" s="448">
        <v>3640</v>
      </c>
    </row>
    <row r="1611" spans="1:8">
      <c r="A1611" s="507" t="s">
        <v>5864</v>
      </c>
      <c r="B1611" s="458" t="s">
        <v>5865</v>
      </c>
      <c r="C1611" s="334">
        <v>0</v>
      </c>
      <c r="D1611" s="335">
        <v>320.72727272727275</v>
      </c>
      <c r="E1611" s="334">
        <v>0</v>
      </c>
      <c r="F1611" s="335">
        <v>3.2727272727272725</v>
      </c>
      <c r="G1611" s="327">
        <v>0</v>
      </c>
      <c r="H1611" s="448">
        <v>324</v>
      </c>
    </row>
    <row r="1612" spans="1:8">
      <c r="A1612" s="507" t="s">
        <v>5394</v>
      </c>
      <c r="B1612" s="378" t="s">
        <v>5866</v>
      </c>
      <c r="C1612" s="334">
        <v>0</v>
      </c>
      <c r="D1612" s="335">
        <v>0</v>
      </c>
      <c r="E1612" s="334">
        <v>1</v>
      </c>
      <c r="F1612" s="335">
        <v>28615.63636363636</v>
      </c>
      <c r="G1612" s="327">
        <v>1</v>
      </c>
      <c r="H1612" s="448">
        <v>28615.63636363636</v>
      </c>
    </row>
    <row r="1613" spans="1:8">
      <c r="A1613" s="354" t="s">
        <v>5398</v>
      </c>
      <c r="B1613" s="511" t="s">
        <v>5399</v>
      </c>
      <c r="C1613" s="334">
        <v>422</v>
      </c>
      <c r="D1613" s="335">
        <v>1364.7272727272727</v>
      </c>
      <c r="E1613" s="334">
        <v>4596</v>
      </c>
      <c r="F1613" s="335">
        <v>1</v>
      </c>
      <c r="G1613" s="327">
        <v>5018</v>
      </c>
      <c r="H1613" s="448">
        <v>1365.7272727272727</v>
      </c>
    </row>
    <row r="1614" spans="1:8">
      <c r="A1614" s="507" t="s">
        <v>5408</v>
      </c>
      <c r="B1614" s="378" t="s">
        <v>5409</v>
      </c>
      <c r="C1614" s="334">
        <v>0</v>
      </c>
      <c r="D1614" s="335">
        <v>0</v>
      </c>
      <c r="E1614" s="334">
        <v>0</v>
      </c>
      <c r="F1614" s="335">
        <v>4.3636363636363633</v>
      </c>
      <c r="G1614" s="327">
        <v>0</v>
      </c>
      <c r="H1614" s="448">
        <v>4.3636363636363633</v>
      </c>
    </row>
    <row r="1615" spans="1:8">
      <c r="A1615" s="484" t="s">
        <v>5867</v>
      </c>
      <c r="B1615" s="378" t="s">
        <v>5868</v>
      </c>
      <c r="C1615" s="334">
        <v>0</v>
      </c>
      <c r="D1615" s="335">
        <v>0</v>
      </c>
      <c r="E1615" s="334">
        <v>0</v>
      </c>
      <c r="F1615" s="335">
        <v>19408.363636363636</v>
      </c>
      <c r="G1615" s="327">
        <v>0</v>
      </c>
      <c r="H1615" s="448">
        <v>19408.363636363636</v>
      </c>
    </row>
    <row r="1616" spans="1:8">
      <c r="A1616" s="330" t="s">
        <v>5869</v>
      </c>
      <c r="B1616" s="331" t="s">
        <v>5870</v>
      </c>
      <c r="C1616" s="334">
        <v>69</v>
      </c>
      <c r="D1616" s="335">
        <v>393.81818181818187</v>
      </c>
      <c r="E1616" s="334">
        <v>0</v>
      </c>
      <c r="F1616" s="335">
        <v>1.0909090909090908</v>
      </c>
      <c r="G1616" s="327">
        <v>69</v>
      </c>
      <c r="H1616" s="448">
        <v>394.90909090909093</v>
      </c>
    </row>
    <row r="1617" spans="1:8">
      <c r="A1617" s="347" t="s">
        <v>5871</v>
      </c>
      <c r="B1617" s="435" t="s">
        <v>5872</v>
      </c>
      <c r="C1617" s="334">
        <v>0</v>
      </c>
      <c r="D1617" s="335">
        <v>0</v>
      </c>
      <c r="E1617" s="334">
        <v>3</v>
      </c>
      <c r="F1617" s="335">
        <v>5.4545454545454541</v>
      </c>
      <c r="G1617" s="327">
        <v>3</v>
      </c>
      <c r="H1617" s="448">
        <v>5.4545454545454541</v>
      </c>
    </row>
    <row r="1618" spans="1:8" ht="38.25">
      <c r="A1618" s="507" t="s">
        <v>5873</v>
      </c>
      <c r="B1618" s="378" t="s">
        <v>5874</v>
      </c>
      <c r="C1618" s="334">
        <v>0</v>
      </c>
      <c r="D1618" s="335">
        <v>0</v>
      </c>
      <c r="E1618" s="334">
        <v>0</v>
      </c>
      <c r="F1618" s="335">
        <v>1</v>
      </c>
      <c r="G1618" s="327">
        <v>0</v>
      </c>
      <c r="H1618" s="448">
        <v>1</v>
      </c>
    </row>
    <row r="1619" spans="1:8">
      <c r="A1619" s="359" t="s">
        <v>5411</v>
      </c>
      <c r="B1619" s="360" t="s">
        <v>5875</v>
      </c>
      <c r="C1619" s="334">
        <v>0</v>
      </c>
      <c r="D1619" s="335">
        <v>0</v>
      </c>
      <c r="E1619" s="334">
        <v>1144</v>
      </c>
      <c r="F1619" s="335">
        <v>17.454545454545453</v>
      </c>
      <c r="G1619" s="327">
        <v>1144</v>
      </c>
      <c r="H1619" s="448">
        <v>17.454545454545453</v>
      </c>
    </row>
    <row r="1620" spans="1:8">
      <c r="A1620" s="368" t="s">
        <v>4042</v>
      </c>
      <c r="B1620" s="364" t="s">
        <v>5876</v>
      </c>
      <c r="C1620" s="334">
        <v>0</v>
      </c>
      <c r="D1620" s="335">
        <v>0</v>
      </c>
      <c r="E1620" s="334">
        <v>0</v>
      </c>
      <c r="F1620" s="335">
        <v>1.0909090909090908</v>
      </c>
      <c r="G1620" s="327">
        <v>0</v>
      </c>
      <c r="H1620" s="448">
        <v>1.0909090909090908</v>
      </c>
    </row>
    <row r="1621" spans="1:8">
      <c r="A1621" s="368" t="s">
        <v>5618</v>
      </c>
      <c r="B1621" s="364" t="s">
        <v>5619</v>
      </c>
      <c r="C1621" s="334">
        <v>0</v>
      </c>
      <c r="D1621" s="335">
        <v>0</v>
      </c>
      <c r="E1621" s="334">
        <v>0</v>
      </c>
      <c r="F1621" s="335">
        <v>4383.272727272727</v>
      </c>
      <c r="G1621" s="327">
        <v>0</v>
      </c>
      <c r="H1621" s="448">
        <v>4383.272727272727</v>
      </c>
    </row>
    <row r="1622" spans="1:8">
      <c r="A1622" s="368" t="s">
        <v>5877</v>
      </c>
      <c r="B1622" s="364" t="s">
        <v>5832</v>
      </c>
      <c r="C1622" s="334">
        <v>0</v>
      </c>
      <c r="D1622" s="335">
        <v>0</v>
      </c>
      <c r="E1622" s="334">
        <v>0</v>
      </c>
      <c r="F1622" s="335">
        <v>1.0909090909090908</v>
      </c>
      <c r="G1622" s="327">
        <v>0</v>
      </c>
      <c r="H1622" s="448">
        <v>1.0909090909090908</v>
      </c>
    </row>
    <row r="1623" spans="1:8">
      <c r="A1623" s="368" t="s">
        <v>5878</v>
      </c>
      <c r="B1623" s="364" t="s">
        <v>5879</v>
      </c>
      <c r="C1623" s="334">
        <v>0</v>
      </c>
      <c r="D1623" s="335">
        <v>0</v>
      </c>
      <c r="E1623" s="334">
        <v>0</v>
      </c>
      <c r="F1623" s="335">
        <v>1</v>
      </c>
      <c r="G1623" s="327">
        <v>0</v>
      </c>
      <c r="H1623" s="448">
        <v>1</v>
      </c>
    </row>
    <row r="1624" spans="1:8">
      <c r="A1624" s="368" t="s">
        <v>5420</v>
      </c>
      <c r="B1624" s="364" t="s">
        <v>5421</v>
      </c>
      <c r="C1624" s="334">
        <v>91</v>
      </c>
      <c r="D1624" s="335">
        <v>266.18181818181819</v>
      </c>
      <c r="E1624" s="334">
        <v>1816</v>
      </c>
      <c r="F1624" s="335">
        <v>1</v>
      </c>
      <c r="G1624" s="327">
        <v>1907</v>
      </c>
      <c r="H1624" s="448">
        <v>267.18181818181819</v>
      </c>
    </row>
    <row r="1625" spans="1:8">
      <c r="A1625" s="330" t="s">
        <v>5880</v>
      </c>
      <c r="B1625" s="331" t="s">
        <v>5881</v>
      </c>
      <c r="C1625" s="334">
        <v>0</v>
      </c>
      <c r="D1625" s="335">
        <v>0</v>
      </c>
      <c r="E1625" s="334">
        <v>0</v>
      </c>
      <c r="F1625" s="335">
        <v>1.0909090909090908</v>
      </c>
      <c r="G1625" s="327">
        <v>0</v>
      </c>
      <c r="H1625" s="448">
        <v>1.0909090909090908</v>
      </c>
    </row>
    <row r="1626" spans="1:8">
      <c r="A1626" s="347" t="s">
        <v>5882</v>
      </c>
      <c r="B1626" s="348" t="s">
        <v>5883</v>
      </c>
      <c r="C1626" s="334">
        <v>0</v>
      </c>
      <c r="D1626" s="335">
        <v>0</v>
      </c>
      <c r="E1626" s="334">
        <v>0</v>
      </c>
      <c r="F1626" s="335">
        <v>6396</v>
      </c>
      <c r="G1626" s="327">
        <v>0</v>
      </c>
      <c r="H1626" s="448">
        <v>6396</v>
      </c>
    </row>
    <row r="1627" spans="1:8">
      <c r="A1627" s="368" t="s">
        <v>5884</v>
      </c>
      <c r="B1627" s="364" t="s">
        <v>5885</v>
      </c>
      <c r="C1627" s="334">
        <v>0</v>
      </c>
      <c r="D1627" s="335">
        <v>0</v>
      </c>
      <c r="E1627" s="334">
        <v>0</v>
      </c>
      <c r="F1627" s="335">
        <v>1</v>
      </c>
      <c r="G1627" s="327">
        <v>0</v>
      </c>
      <c r="H1627" s="448">
        <v>1</v>
      </c>
    </row>
    <row r="1628" spans="1:8">
      <c r="A1628" s="368" t="s">
        <v>5886</v>
      </c>
      <c r="B1628" s="364" t="s">
        <v>5887</v>
      </c>
      <c r="C1628" s="334">
        <v>0</v>
      </c>
      <c r="D1628" s="335">
        <v>0</v>
      </c>
      <c r="E1628" s="334">
        <v>1</v>
      </c>
      <c r="F1628" s="335">
        <v>3.2727272727272725</v>
      </c>
      <c r="G1628" s="327">
        <v>1</v>
      </c>
      <c r="H1628" s="448">
        <v>3.2727272727272725</v>
      </c>
    </row>
    <row r="1629" spans="1:8">
      <c r="A1629" s="347" t="s">
        <v>5888</v>
      </c>
      <c r="B1629" s="348" t="s">
        <v>5889</v>
      </c>
      <c r="C1629" s="334">
        <v>0</v>
      </c>
      <c r="D1629" s="335">
        <v>0</v>
      </c>
      <c r="E1629" s="334">
        <v>1</v>
      </c>
      <c r="F1629" s="335">
        <v>1.0909090909090908</v>
      </c>
      <c r="G1629" s="327">
        <v>1</v>
      </c>
      <c r="H1629" s="448">
        <v>1.0909090909090908</v>
      </c>
    </row>
    <row r="1630" spans="1:8">
      <c r="A1630" s="510" t="s">
        <v>5890</v>
      </c>
      <c r="B1630" s="511" t="s">
        <v>5891</v>
      </c>
      <c r="C1630" s="334">
        <v>0</v>
      </c>
      <c r="D1630" s="335">
        <v>0</v>
      </c>
      <c r="E1630" s="334">
        <v>67</v>
      </c>
      <c r="F1630" s="335">
        <v>9.8181818181818183</v>
      </c>
      <c r="G1630" s="327">
        <v>67</v>
      </c>
      <c r="H1630" s="448">
        <v>9.8181818181818183</v>
      </c>
    </row>
    <row r="1631" spans="1:8">
      <c r="A1631" s="347" t="s">
        <v>5892</v>
      </c>
      <c r="B1631" s="348" t="s">
        <v>5893</v>
      </c>
      <c r="C1631" s="334">
        <v>0</v>
      </c>
      <c r="D1631" s="335">
        <v>0</v>
      </c>
      <c r="E1631" s="334">
        <v>0</v>
      </c>
      <c r="F1631" s="335">
        <v>1.0909090909090908</v>
      </c>
      <c r="G1631" s="327">
        <v>0</v>
      </c>
      <c r="H1631" s="448">
        <v>1.0909090909090908</v>
      </c>
    </row>
    <row r="1632" spans="1:8">
      <c r="A1632" s="484" t="s">
        <v>5894</v>
      </c>
      <c r="B1632" s="378" t="s">
        <v>5895</v>
      </c>
      <c r="C1632" s="334">
        <v>0</v>
      </c>
      <c r="D1632" s="335">
        <v>0</v>
      </c>
      <c r="E1632" s="334">
        <v>146</v>
      </c>
      <c r="F1632" s="335">
        <v>390.54545454545456</v>
      </c>
      <c r="G1632" s="327">
        <v>146</v>
      </c>
      <c r="H1632" s="448">
        <v>390.54545454545456</v>
      </c>
    </row>
    <row r="1633" spans="1:8" ht="25.5">
      <c r="A1633" s="484" t="s">
        <v>5896</v>
      </c>
      <c r="B1633" s="378" t="s">
        <v>5897</v>
      </c>
      <c r="C1633" s="334">
        <v>0</v>
      </c>
      <c r="D1633" s="335">
        <v>0</v>
      </c>
      <c r="E1633" s="334">
        <v>761</v>
      </c>
      <c r="F1633" s="335">
        <v>1.0909090909090908</v>
      </c>
      <c r="G1633" s="327">
        <v>761</v>
      </c>
      <c r="H1633" s="448">
        <v>1.0909090909090908</v>
      </c>
    </row>
    <row r="1634" spans="1:8">
      <c r="A1634" s="475" t="s">
        <v>5898</v>
      </c>
      <c r="B1634" s="342" t="s">
        <v>5899</v>
      </c>
      <c r="C1634" s="334">
        <v>0</v>
      </c>
      <c r="D1634" s="335">
        <v>0</v>
      </c>
      <c r="E1634" s="334">
        <v>715</v>
      </c>
      <c r="F1634" s="335">
        <v>604.36363636363637</v>
      </c>
      <c r="G1634" s="327">
        <v>715</v>
      </c>
      <c r="H1634" s="448">
        <v>604.36363636363637</v>
      </c>
    </row>
    <row r="1635" spans="1:8">
      <c r="A1635" s="484" t="s">
        <v>5900</v>
      </c>
      <c r="B1635" s="378" t="s">
        <v>5901</v>
      </c>
      <c r="C1635" s="334">
        <v>0</v>
      </c>
      <c r="D1635" s="335">
        <v>0</v>
      </c>
      <c r="E1635" s="334">
        <v>29</v>
      </c>
      <c r="F1635" s="335">
        <v>2908.3636363636365</v>
      </c>
      <c r="G1635" s="327">
        <v>29</v>
      </c>
      <c r="H1635" s="448">
        <v>2908.3636363636365</v>
      </c>
    </row>
    <row r="1636" spans="1:8">
      <c r="A1636" s="484" t="s">
        <v>5902</v>
      </c>
      <c r="B1636" s="378" t="s">
        <v>5903</v>
      </c>
      <c r="C1636" s="334">
        <v>0</v>
      </c>
      <c r="D1636" s="335">
        <v>0</v>
      </c>
      <c r="E1636" s="334">
        <v>4</v>
      </c>
      <c r="F1636" s="335">
        <v>2773.090909090909</v>
      </c>
      <c r="G1636" s="327">
        <v>4</v>
      </c>
      <c r="H1636" s="448">
        <v>2773.090909090909</v>
      </c>
    </row>
    <row r="1637" spans="1:8" ht="25.5">
      <c r="A1637" s="484" t="s">
        <v>5904</v>
      </c>
      <c r="B1637" s="378" t="s">
        <v>5905</v>
      </c>
      <c r="C1637" s="334">
        <v>0</v>
      </c>
      <c r="D1637" s="335">
        <v>0</v>
      </c>
      <c r="E1637" s="334">
        <v>14</v>
      </c>
      <c r="F1637" s="335">
        <v>91.63636363636364</v>
      </c>
      <c r="G1637" s="327">
        <v>14</v>
      </c>
      <c r="H1637" s="448">
        <v>91.63636363636364</v>
      </c>
    </row>
    <row r="1638" spans="1:8" ht="25.5">
      <c r="A1638" s="484" t="s">
        <v>5906</v>
      </c>
      <c r="B1638" s="378" t="s">
        <v>5907</v>
      </c>
      <c r="C1638" s="334">
        <v>0</v>
      </c>
      <c r="D1638" s="335">
        <v>0</v>
      </c>
      <c r="E1638" s="334">
        <v>76</v>
      </c>
      <c r="F1638" s="335">
        <v>12</v>
      </c>
      <c r="G1638" s="327">
        <v>76</v>
      </c>
      <c r="H1638" s="448">
        <v>12</v>
      </c>
    </row>
    <row r="1639" spans="1:8" ht="12.75" customHeight="1">
      <c r="A1639" s="507" t="s">
        <v>5908</v>
      </c>
      <c r="B1639" s="378" t="s">
        <v>5909</v>
      </c>
      <c r="C1639" s="334">
        <v>0</v>
      </c>
      <c r="D1639" s="335">
        <v>0</v>
      </c>
      <c r="E1639" s="334">
        <v>162</v>
      </c>
      <c r="F1639" s="335">
        <v>46.909090909090907</v>
      </c>
      <c r="G1639" s="327">
        <v>162</v>
      </c>
      <c r="H1639" s="448">
        <v>46.909090909090907</v>
      </c>
    </row>
    <row r="1640" spans="1:8" ht="26.25" customHeight="1">
      <c r="A1640" s="347" t="s">
        <v>5427</v>
      </c>
      <c r="B1640" s="348" t="s">
        <v>5428</v>
      </c>
      <c r="C1640" s="334">
        <v>0</v>
      </c>
      <c r="D1640" s="335">
        <v>3</v>
      </c>
      <c r="E1640" s="334">
        <v>4022</v>
      </c>
      <c r="F1640" s="335">
        <v>317.45454545454544</v>
      </c>
      <c r="G1640" s="327">
        <v>4022</v>
      </c>
      <c r="H1640" s="448">
        <v>320.45454545454544</v>
      </c>
    </row>
    <row r="1641" spans="1:8">
      <c r="A1641" s="484" t="s">
        <v>5910</v>
      </c>
      <c r="B1641" s="378" t="s">
        <v>5767</v>
      </c>
      <c r="C1641" s="334">
        <v>0</v>
      </c>
      <c r="D1641" s="335">
        <v>0</v>
      </c>
      <c r="E1641" s="334">
        <v>0</v>
      </c>
      <c r="F1641" s="335">
        <v>857.4545454545455</v>
      </c>
      <c r="G1641" s="327">
        <v>0</v>
      </c>
      <c r="H1641" s="448">
        <v>857.4545454545455</v>
      </c>
    </row>
    <row r="1642" spans="1:8">
      <c r="A1642" s="354" t="s">
        <v>5431</v>
      </c>
      <c r="B1642" s="511" t="s">
        <v>5432</v>
      </c>
      <c r="C1642" s="334">
        <v>0</v>
      </c>
      <c r="D1642" s="335">
        <v>0</v>
      </c>
      <c r="E1642" s="334">
        <v>1</v>
      </c>
      <c r="F1642" s="335">
        <v>16577.454545454544</v>
      </c>
      <c r="G1642" s="327">
        <v>1</v>
      </c>
      <c r="H1642" s="448">
        <v>16577.454545454544</v>
      </c>
    </row>
    <row r="1643" spans="1:8">
      <c r="A1643" s="484" t="s">
        <v>5435</v>
      </c>
      <c r="B1643" s="378" t="s">
        <v>5436</v>
      </c>
      <c r="C1643" s="334">
        <v>0</v>
      </c>
      <c r="D1643" s="335">
        <v>0</v>
      </c>
      <c r="E1643" s="334">
        <v>101</v>
      </c>
      <c r="F1643" s="335">
        <v>64.36363636363636</v>
      </c>
      <c r="G1643" s="327">
        <v>101</v>
      </c>
      <c r="H1643" s="448">
        <v>64.36363636363636</v>
      </c>
    </row>
    <row r="1644" spans="1:8">
      <c r="A1644" s="484" t="s">
        <v>5627</v>
      </c>
      <c r="B1644" s="378" t="s">
        <v>5628</v>
      </c>
      <c r="C1644" s="334">
        <v>0</v>
      </c>
      <c r="D1644" s="335">
        <v>0</v>
      </c>
      <c r="E1644" s="334">
        <v>9</v>
      </c>
      <c r="F1644" s="335">
        <v>6.545454545454545</v>
      </c>
      <c r="G1644" s="327">
        <v>9</v>
      </c>
      <c r="H1644" s="448">
        <v>6.545454545454545</v>
      </c>
    </row>
    <row r="1645" spans="1:8" ht="25.5">
      <c r="A1645" s="484" t="s">
        <v>3115</v>
      </c>
      <c r="B1645" s="458" t="s">
        <v>3111</v>
      </c>
      <c r="C1645" s="334">
        <v>0</v>
      </c>
      <c r="D1645" s="335">
        <v>0</v>
      </c>
      <c r="E1645" s="334">
        <v>882</v>
      </c>
      <c r="F1645" s="335">
        <v>687.27272727272725</v>
      </c>
      <c r="G1645" s="327">
        <v>882</v>
      </c>
      <c r="H1645" s="448">
        <v>687.27272727272725</v>
      </c>
    </row>
    <row r="1646" spans="1:8" ht="25.5">
      <c r="A1646" s="484" t="s">
        <v>5631</v>
      </c>
      <c r="B1646" s="378" t="s">
        <v>5911</v>
      </c>
      <c r="C1646" s="334">
        <v>0</v>
      </c>
      <c r="D1646" s="335">
        <v>0</v>
      </c>
      <c r="E1646" s="334">
        <v>2</v>
      </c>
      <c r="F1646" s="335">
        <v>73.090909090909093</v>
      </c>
      <c r="G1646" s="327">
        <v>2</v>
      </c>
      <c r="H1646" s="448">
        <v>73.090909090909093</v>
      </c>
    </row>
    <row r="1647" spans="1:8">
      <c r="A1647" s="484" t="s">
        <v>5443</v>
      </c>
      <c r="B1647" s="378" t="s">
        <v>5444</v>
      </c>
      <c r="C1647" s="334">
        <v>0</v>
      </c>
      <c r="D1647" s="335">
        <v>0</v>
      </c>
      <c r="E1647" s="334">
        <v>36</v>
      </c>
      <c r="F1647" s="335">
        <v>4122.545454545455</v>
      </c>
      <c r="G1647" s="327">
        <v>36</v>
      </c>
      <c r="H1647" s="448">
        <v>4122.545454545455</v>
      </c>
    </row>
    <row r="1648" spans="1:8">
      <c r="A1648" s="484" t="s">
        <v>5445</v>
      </c>
      <c r="B1648" s="378" t="s">
        <v>5446</v>
      </c>
      <c r="C1648" s="334">
        <v>0</v>
      </c>
      <c r="D1648" s="335">
        <v>0</v>
      </c>
      <c r="E1648" s="334">
        <v>13</v>
      </c>
      <c r="F1648" s="335">
        <v>4.3636363636363633</v>
      </c>
      <c r="G1648" s="327">
        <v>13</v>
      </c>
      <c r="H1648" s="448">
        <v>4.3636363636363633</v>
      </c>
    </row>
    <row r="1649" spans="1:8">
      <c r="A1649" s="484" t="s">
        <v>5637</v>
      </c>
      <c r="B1649" s="378" t="s">
        <v>5450</v>
      </c>
      <c r="C1649" s="334">
        <v>0</v>
      </c>
      <c r="D1649" s="335">
        <v>0</v>
      </c>
      <c r="E1649" s="334">
        <v>103</v>
      </c>
      <c r="F1649" s="335">
        <v>124.36363636363636</v>
      </c>
      <c r="G1649" s="327">
        <v>103</v>
      </c>
      <c r="H1649" s="448">
        <v>124.36363636363636</v>
      </c>
    </row>
    <row r="1650" spans="1:8">
      <c r="A1650" s="359" t="s">
        <v>5912</v>
      </c>
      <c r="B1650" s="360" t="s">
        <v>5913</v>
      </c>
      <c r="C1650" s="334">
        <v>4</v>
      </c>
      <c r="D1650" s="335">
        <v>14</v>
      </c>
      <c r="E1650" s="334">
        <v>0</v>
      </c>
      <c r="F1650" s="335">
        <v>4.3636363636363633</v>
      </c>
      <c r="G1650" s="327">
        <v>4</v>
      </c>
      <c r="H1650" s="448">
        <v>18.363636363636363</v>
      </c>
    </row>
    <row r="1651" spans="1:8">
      <c r="A1651" s="484" t="s">
        <v>5914</v>
      </c>
      <c r="B1651" s="458" t="s">
        <v>5915</v>
      </c>
      <c r="C1651" s="334">
        <v>4</v>
      </c>
      <c r="D1651" s="335">
        <v>13.09090909090909</v>
      </c>
      <c r="E1651" s="334">
        <v>0</v>
      </c>
      <c r="F1651" s="335">
        <v>340.36363636363637</v>
      </c>
      <c r="G1651" s="327">
        <v>4</v>
      </c>
      <c r="H1651" s="448">
        <v>353.45454545454544</v>
      </c>
    </row>
    <row r="1652" spans="1:8">
      <c r="A1652" s="484" t="s">
        <v>5916</v>
      </c>
      <c r="B1652" s="378" t="s">
        <v>5917</v>
      </c>
      <c r="C1652" s="334">
        <v>14</v>
      </c>
      <c r="D1652" s="335">
        <v>36</v>
      </c>
      <c r="E1652" s="334">
        <v>0</v>
      </c>
      <c r="F1652" s="335">
        <v>1</v>
      </c>
      <c r="G1652" s="327">
        <v>14</v>
      </c>
      <c r="H1652" s="448">
        <v>37</v>
      </c>
    </row>
    <row r="1653" spans="1:8">
      <c r="A1653" s="484" t="s">
        <v>5918</v>
      </c>
      <c r="B1653" s="378" t="s">
        <v>5919</v>
      </c>
      <c r="C1653" s="334">
        <v>39</v>
      </c>
      <c r="D1653" s="335">
        <v>170.18181818181819</v>
      </c>
      <c r="E1653" s="334">
        <v>1027</v>
      </c>
      <c r="F1653" s="335">
        <v>1</v>
      </c>
      <c r="G1653" s="327">
        <v>1066</v>
      </c>
      <c r="H1653" s="448">
        <v>171.18181818181819</v>
      </c>
    </row>
    <row r="1654" spans="1:8">
      <c r="A1654" s="484" t="s">
        <v>5920</v>
      </c>
      <c r="B1654" s="458" t="s">
        <v>5921</v>
      </c>
      <c r="C1654" s="334">
        <v>0</v>
      </c>
      <c r="D1654" s="335">
        <v>0</v>
      </c>
      <c r="E1654" s="334">
        <v>1016</v>
      </c>
      <c r="F1654" s="335">
        <v>1</v>
      </c>
      <c r="G1654" s="327">
        <v>1016</v>
      </c>
      <c r="H1654" s="448">
        <v>1</v>
      </c>
    </row>
    <row r="1655" spans="1:8">
      <c r="A1655" s="484" t="s">
        <v>5922</v>
      </c>
      <c r="B1655" s="378" t="s">
        <v>5923</v>
      </c>
      <c r="C1655" s="334">
        <v>0</v>
      </c>
      <c r="D1655" s="335">
        <v>0</v>
      </c>
      <c r="E1655" s="334">
        <v>7</v>
      </c>
      <c r="F1655" s="335">
        <v>4003.6363636363635</v>
      </c>
      <c r="G1655" s="327">
        <v>7</v>
      </c>
      <c r="H1655" s="448">
        <v>4003.6363636363635</v>
      </c>
    </row>
    <row r="1656" spans="1:8">
      <c r="A1656" s="484" t="s">
        <v>5924</v>
      </c>
      <c r="B1656" s="378" t="s">
        <v>5925</v>
      </c>
      <c r="C1656" s="334">
        <v>0</v>
      </c>
      <c r="D1656" s="335">
        <v>0</v>
      </c>
      <c r="E1656" s="334">
        <v>1</v>
      </c>
      <c r="F1656" s="335">
        <v>3985.090909090909</v>
      </c>
      <c r="G1656" s="327">
        <v>1</v>
      </c>
      <c r="H1656" s="448">
        <v>3985.090909090909</v>
      </c>
    </row>
    <row r="1657" spans="1:8">
      <c r="A1657" s="484" t="s">
        <v>5926</v>
      </c>
      <c r="B1657" s="378" t="s">
        <v>5927</v>
      </c>
      <c r="C1657" s="334">
        <v>0</v>
      </c>
      <c r="D1657" s="335">
        <v>0</v>
      </c>
      <c r="E1657" s="334">
        <v>1066</v>
      </c>
      <c r="F1657" s="335">
        <v>10.909090909090908</v>
      </c>
      <c r="G1657" s="327">
        <v>1066</v>
      </c>
      <c r="H1657" s="448">
        <v>10.909090909090908</v>
      </c>
    </row>
    <row r="1658" spans="1:8" ht="25.5">
      <c r="A1658" s="484" t="s">
        <v>5463</v>
      </c>
      <c r="B1658" s="378" t="s">
        <v>5464</v>
      </c>
      <c r="C1658" s="334">
        <v>0</v>
      </c>
      <c r="D1658" s="335">
        <v>0</v>
      </c>
      <c r="E1658" s="334">
        <v>12</v>
      </c>
      <c r="F1658" s="335">
        <v>1.0909090909090908</v>
      </c>
      <c r="G1658" s="327">
        <v>12</v>
      </c>
      <c r="H1658" s="448">
        <v>1.0909090909090908</v>
      </c>
    </row>
    <row r="1659" spans="1:8">
      <c r="A1659" s="509" t="s">
        <v>5471</v>
      </c>
      <c r="B1659" s="458" t="s">
        <v>5647</v>
      </c>
      <c r="C1659" s="334">
        <v>0</v>
      </c>
      <c r="D1659" s="335">
        <v>0</v>
      </c>
      <c r="E1659" s="334">
        <v>92</v>
      </c>
      <c r="F1659" s="335">
        <v>4180.363636363636</v>
      </c>
      <c r="G1659" s="327">
        <v>92</v>
      </c>
      <c r="H1659" s="448">
        <v>4180.363636363636</v>
      </c>
    </row>
    <row r="1660" spans="1:8">
      <c r="A1660" s="509" t="s">
        <v>5650</v>
      </c>
      <c r="B1660" s="458" t="s">
        <v>5651</v>
      </c>
      <c r="C1660" s="334">
        <v>0</v>
      </c>
      <c r="D1660" s="335">
        <v>0</v>
      </c>
      <c r="E1660" s="334">
        <v>0</v>
      </c>
      <c r="F1660" s="335">
        <v>56.727272727272734</v>
      </c>
      <c r="G1660" s="327">
        <v>0</v>
      </c>
      <c r="H1660" s="448">
        <v>56.727272727272734</v>
      </c>
    </row>
    <row r="1661" spans="1:8">
      <c r="A1661" s="484" t="s">
        <v>5928</v>
      </c>
      <c r="B1661" s="378" t="s">
        <v>5929</v>
      </c>
      <c r="C1661" s="334">
        <v>0</v>
      </c>
      <c r="D1661" s="335">
        <v>1.0909090909090908</v>
      </c>
      <c r="E1661" s="334">
        <v>2</v>
      </c>
      <c r="F1661" s="335">
        <v>292.36363636363637</v>
      </c>
      <c r="G1661" s="327">
        <v>2</v>
      </c>
      <c r="H1661" s="448">
        <v>293.45454545454544</v>
      </c>
    </row>
    <row r="1662" spans="1:8">
      <c r="A1662" s="368" t="s">
        <v>5481</v>
      </c>
      <c r="B1662" s="360" t="s">
        <v>5652</v>
      </c>
      <c r="C1662" s="334">
        <v>372</v>
      </c>
      <c r="D1662" s="335">
        <v>386.18181818181813</v>
      </c>
      <c r="E1662" s="334">
        <v>3163</v>
      </c>
      <c r="F1662" s="335">
        <v>1</v>
      </c>
      <c r="G1662" s="327">
        <v>3535</v>
      </c>
      <c r="H1662" s="448">
        <v>387.18181818181813</v>
      </c>
    </row>
    <row r="1663" spans="1:8" ht="12.75" customHeight="1">
      <c r="A1663" s="484" t="s">
        <v>5485</v>
      </c>
      <c r="B1663" s="378" t="s">
        <v>5486</v>
      </c>
      <c r="C1663" s="334">
        <v>0</v>
      </c>
      <c r="D1663" s="335">
        <v>0</v>
      </c>
      <c r="E1663" s="334">
        <v>52</v>
      </c>
      <c r="F1663" s="335">
        <v>14.181818181818183</v>
      </c>
      <c r="G1663" s="327">
        <v>52</v>
      </c>
      <c r="H1663" s="448">
        <v>14.181818181818183</v>
      </c>
    </row>
    <row r="1664" spans="1:8">
      <c r="A1664" s="475" t="s">
        <v>5657</v>
      </c>
      <c r="B1664" s="375" t="s">
        <v>5930</v>
      </c>
      <c r="C1664" s="334">
        <v>0</v>
      </c>
      <c r="D1664" s="335">
        <v>0</v>
      </c>
      <c r="E1664" s="334">
        <v>254</v>
      </c>
      <c r="F1664" s="335">
        <v>3974.181818181818</v>
      </c>
      <c r="G1664" s="327">
        <v>254</v>
      </c>
      <c r="H1664" s="448">
        <v>3974.181818181818</v>
      </c>
    </row>
    <row r="1665" spans="1:8">
      <c r="A1665" s="484" t="s">
        <v>5487</v>
      </c>
      <c r="B1665" s="458" t="s">
        <v>5488</v>
      </c>
      <c r="C1665" s="334">
        <v>0</v>
      </c>
      <c r="D1665" s="335">
        <v>0</v>
      </c>
      <c r="E1665" s="334">
        <v>0</v>
      </c>
      <c r="F1665" s="335">
        <v>209.45454545454544</v>
      </c>
      <c r="G1665" s="327">
        <v>0</v>
      </c>
      <c r="H1665" s="448">
        <v>209.45454545454544</v>
      </c>
    </row>
    <row r="1666" spans="1:8">
      <c r="A1666" s="507" t="s">
        <v>5665</v>
      </c>
      <c r="B1666" s="378" t="s">
        <v>5492</v>
      </c>
      <c r="C1666" s="334">
        <v>0</v>
      </c>
      <c r="D1666" s="335">
        <v>0</v>
      </c>
      <c r="E1666" s="334">
        <v>101</v>
      </c>
      <c r="F1666" s="335">
        <v>1249.090909090909</v>
      </c>
      <c r="G1666" s="327">
        <v>101</v>
      </c>
      <c r="H1666" s="448">
        <v>1249.090909090909</v>
      </c>
    </row>
    <row r="1667" spans="1:8" ht="27.75" customHeight="1">
      <c r="A1667" s="484" t="s">
        <v>5497</v>
      </c>
      <c r="B1667" s="378" t="s">
        <v>5498</v>
      </c>
      <c r="C1667" s="334">
        <v>0</v>
      </c>
      <c r="D1667" s="335">
        <v>0</v>
      </c>
      <c r="E1667" s="334">
        <v>2</v>
      </c>
      <c r="F1667" s="335">
        <v>1</v>
      </c>
      <c r="G1667" s="327">
        <v>2</v>
      </c>
      <c r="H1667" s="448">
        <v>1</v>
      </c>
    </row>
    <row r="1668" spans="1:8">
      <c r="A1668" s="484" t="s">
        <v>5499</v>
      </c>
      <c r="B1668" s="378" t="s">
        <v>5500</v>
      </c>
      <c r="C1668" s="334">
        <v>0</v>
      </c>
      <c r="D1668" s="335">
        <v>0</v>
      </c>
      <c r="E1668" s="334">
        <v>12</v>
      </c>
      <c r="F1668" s="335">
        <v>516</v>
      </c>
      <c r="G1668" s="327">
        <v>12</v>
      </c>
      <c r="H1668" s="448">
        <v>516</v>
      </c>
    </row>
    <row r="1669" spans="1:8" ht="25.5">
      <c r="A1669" s="484" t="s">
        <v>5501</v>
      </c>
      <c r="B1669" s="378" t="s">
        <v>5667</v>
      </c>
      <c r="C1669" s="334">
        <v>0</v>
      </c>
      <c r="D1669" s="335">
        <v>0</v>
      </c>
      <c r="E1669" s="334">
        <v>3</v>
      </c>
      <c r="F1669" s="335">
        <v>6.545454545454545</v>
      </c>
      <c r="G1669" s="327">
        <v>3</v>
      </c>
      <c r="H1669" s="448">
        <v>6.545454545454545</v>
      </c>
    </row>
    <row r="1670" spans="1:8" ht="25.5">
      <c r="A1670" s="330" t="s">
        <v>5503</v>
      </c>
      <c r="B1670" s="343" t="s">
        <v>5504</v>
      </c>
      <c r="C1670" s="334">
        <v>0</v>
      </c>
      <c r="D1670" s="335">
        <v>0</v>
      </c>
      <c r="E1670" s="334">
        <v>2</v>
      </c>
      <c r="F1670" s="335">
        <v>67.63636363636364</v>
      </c>
      <c r="G1670" s="327">
        <v>2</v>
      </c>
      <c r="H1670" s="448">
        <v>67.63636363636364</v>
      </c>
    </row>
    <row r="1671" spans="1:8" ht="25.5">
      <c r="A1671" s="484" t="s">
        <v>5505</v>
      </c>
      <c r="B1671" s="378" t="s">
        <v>5506</v>
      </c>
      <c r="C1671" s="334">
        <v>0</v>
      </c>
      <c r="D1671" s="335">
        <v>2.1818181818181817</v>
      </c>
      <c r="E1671" s="334">
        <v>0</v>
      </c>
      <c r="F1671" s="335">
        <v>14.181818181818183</v>
      </c>
      <c r="G1671" s="327">
        <v>0</v>
      </c>
      <c r="H1671" s="448">
        <v>16.363636363636367</v>
      </c>
    </row>
    <row r="1672" spans="1:8" ht="15" customHeight="1">
      <c r="A1672" s="484" t="s">
        <v>5507</v>
      </c>
      <c r="B1672" s="378" t="s">
        <v>5508</v>
      </c>
      <c r="C1672" s="334">
        <v>0</v>
      </c>
      <c r="D1672" s="335">
        <v>262.90909090909093</v>
      </c>
      <c r="E1672" s="334">
        <v>90</v>
      </c>
      <c r="F1672" s="335">
        <v>10.909090909090908</v>
      </c>
      <c r="G1672" s="327">
        <v>90</v>
      </c>
      <c r="H1672" s="448">
        <v>273.81818181818187</v>
      </c>
    </row>
    <row r="1673" spans="1:8" ht="25.5">
      <c r="A1673" s="484" t="s">
        <v>5509</v>
      </c>
      <c r="B1673" s="378" t="s">
        <v>5668</v>
      </c>
      <c r="C1673" s="334">
        <v>0</v>
      </c>
      <c r="D1673" s="335">
        <v>2.1818181818181817</v>
      </c>
      <c r="E1673" s="334">
        <v>0</v>
      </c>
      <c r="F1673" s="335">
        <v>7.6363636363636367</v>
      </c>
      <c r="G1673" s="327">
        <v>0</v>
      </c>
      <c r="H1673" s="448">
        <v>9.8181818181818183</v>
      </c>
    </row>
    <row r="1674" spans="1:8" ht="25.5">
      <c r="A1674" s="330" t="s">
        <v>5511</v>
      </c>
      <c r="B1674" s="343" t="s">
        <v>5512</v>
      </c>
      <c r="C1674" s="334">
        <v>0</v>
      </c>
      <c r="D1674" s="335">
        <v>0</v>
      </c>
      <c r="E1674" s="334">
        <v>0</v>
      </c>
      <c r="F1674" s="335">
        <v>429.81818181818187</v>
      </c>
      <c r="G1674" s="327">
        <v>0</v>
      </c>
      <c r="H1674" s="448">
        <v>429.81818181818187</v>
      </c>
    </row>
    <row r="1675" spans="1:8" ht="25.5">
      <c r="A1675" s="330" t="s">
        <v>5671</v>
      </c>
      <c r="B1675" s="331" t="s">
        <v>5672</v>
      </c>
      <c r="C1675" s="334">
        <v>0</v>
      </c>
      <c r="D1675" s="335">
        <v>0</v>
      </c>
      <c r="E1675" s="334">
        <v>1</v>
      </c>
      <c r="F1675" s="335">
        <v>1</v>
      </c>
      <c r="G1675" s="327">
        <v>1</v>
      </c>
      <c r="H1675" s="448">
        <v>1</v>
      </c>
    </row>
    <row r="1676" spans="1:8" ht="25.5">
      <c r="A1676" s="330" t="s">
        <v>5513</v>
      </c>
      <c r="B1676" s="331" t="s">
        <v>5514</v>
      </c>
      <c r="C1676" s="334">
        <v>0</v>
      </c>
      <c r="D1676" s="335">
        <v>220</v>
      </c>
      <c r="E1676" s="334">
        <v>4691</v>
      </c>
      <c r="F1676" s="335">
        <v>5.4545454545454541</v>
      </c>
      <c r="G1676" s="327">
        <v>4691</v>
      </c>
      <c r="H1676" s="448">
        <v>225.45454545454547</v>
      </c>
    </row>
    <row r="1677" spans="1:8" ht="25.5">
      <c r="A1677" s="347" t="s">
        <v>5673</v>
      </c>
      <c r="B1677" s="375" t="s">
        <v>5674</v>
      </c>
      <c r="C1677" s="334">
        <v>0</v>
      </c>
      <c r="D1677" s="335">
        <v>0</v>
      </c>
      <c r="E1677" s="334">
        <v>0</v>
      </c>
      <c r="F1677" s="335">
        <v>2.1818181818181817</v>
      </c>
      <c r="G1677" s="327">
        <v>0</v>
      </c>
      <c r="H1677" s="448">
        <v>2.1818181818181817</v>
      </c>
    </row>
    <row r="1678" spans="1:8" ht="28.5" customHeight="1">
      <c r="A1678" s="484" t="s">
        <v>5515</v>
      </c>
      <c r="B1678" s="378" t="s">
        <v>5516</v>
      </c>
      <c r="C1678" s="334">
        <v>0</v>
      </c>
      <c r="D1678" s="335">
        <v>0</v>
      </c>
      <c r="E1678" s="334">
        <v>0</v>
      </c>
      <c r="F1678" s="335">
        <v>17413.090909090908</v>
      </c>
      <c r="G1678" s="327">
        <v>0</v>
      </c>
      <c r="H1678" s="448">
        <v>17413.090909090908</v>
      </c>
    </row>
    <row r="1679" spans="1:8" ht="24.75" customHeight="1">
      <c r="A1679" s="330" t="s">
        <v>5517</v>
      </c>
      <c r="B1679" s="331" t="s">
        <v>5518</v>
      </c>
      <c r="C1679" s="334">
        <v>0</v>
      </c>
      <c r="D1679" s="335">
        <v>0</v>
      </c>
      <c r="E1679" s="334">
        <v>2432</v>
      </c>
      <c r="F1679" s="335">
        <v>1</v>
      </c>
      <c r="G1679" s="327">
        <v>2432</v>
      </c>
      <c r="H1679" s="448">
        <v>1</v>
      </c>
    </row>
    <row r="1680" spans="1:8" ht="25.5">
      <c r="A1680" s="484" t="s">
        <v>5519</v>
      </c>
      <c r="B1680" s="378" t="s">
        <v>5520</v>
      </c>
      <c r="C1680" s="334">
        <v>0</v>
      </c>
      <c r="D1680" s="335">
        <v>0</v>
      </c>
      <c r="E1680" s="334">
        <v>21</v>
      </c>
      <c r="F1680" s="335">
        <v>3.2727272727272725</v>
      </c>
      <c r="G1680" s="327">
        <v>21</v>
      </c>
      <c r="H1680" s="448">
        <v>3.2727272727272725</v>
      </c>
    </row>
    <row r="1681" spans="1:8" ht="25.5">
      <c r="A1681" s="330" t="s">
        <v>5523</v>
      </c>
      <c r="B1681" s="331" t="s">
        <v>5524</v>
      </c>
      <c r="C1681" s="334">
        <v>0</v>
      </c>
      <c r="D1681" s="335">
        <v>0</v>
      </c>
      <c r="E1681" s="334">
        <v>4</v>
      </c>
      <c r="F1681" s="335">
        <v>9088.363636363636</v>
      </c>
      <c r="G1681" s="327">
        <v>4</v>
      </c>
      <c r="H1681" s="448">
        <v>9088.363636363636</v>
      </c>
    </row>
    <row r="1682" spans="1:8" ht="25.5">
      <c r="A1682" s="484" t="s">
        <v>5525</v>
      </c>
      <c r="B1682" s="378" t="s">
        <v>5526</v>
      </c>
      <c r="C1682" s="334">
        <v>0</v>
      </c>
      <c r="D1682" s="335">
        <v>0</v>
      </c>
      <c r="E1682" s="334">
        <v>1216</v>
      </c>
      <c r="F1682" s="335">
        <v>55.63636363636364</v>
      </c>
      <c r="G1682" s="327">
        <v>1216</v>
      </c>
      <c r="H1682" s="448">
        <v>55.63636363636364</v>
      </c>
    </row>
    <row r="1683" spans="1:8" ht="25.5">
      <c r="A1683" s="330" t="s">
        <v>5527</v>
      </c>
      <c r="B1683" s="331" t="s">
        <v>5528</v>
      </c>
      <c r="C1683" s="334">
        <v>0</v>
      </c>
      <c r="D1683" s="335">
        <v>2.1818181818181817</v>
      </c>
      <c r="E1683" s="334">
        <v>4115</v>
      </c>
      <c r="F1683" s="335">
        <v>66.545454545454547</v>
      </c>
      <c r="G1683" s="327">
        <v>4115</v>
      </c>
      <c r="H1683" s="448">
        <v>68.727272727272734</v>
      </c>
    </row>
    <row r="1684" spans="1:8" ht="25.5">
      <c r="A1684" s="484" t="s">
        <v>2741</v>
      </c>
      <c r="B1684" s="364" t="s">
        <v>5529</v>
      </c>
      <c r="C1684" s="334">
        <v>0</v>
      </c>
      <c r="D1684" s="335">
        <v>0</v>
      </c>
      <c r="E1684" s="334">
        <v>2375</v>
      </c>
      <c r="F1684" s="335">
        <v>4645.090909090909</v>
      </c>
      <c r="G1684" s="327">
        <v>2375</v>
      </c>
      <c r="H1684" s="448">
        <v>4645.090909090909</v>
      </c>
    </row>
    <row r="1685" spans="1:8" ht="25.5">
      <c r="A1685" s="473" t="s">
        <v>5532</v>
      </c>
      <c r="B1685" s="492" t="s">
        <v>5533</v>
      </c>
      <c r="C1685" s="334">
        <v>0</v>
      </c>
      <c r="D1685" s="335">
        <v>2.1818181818181817</v>
      </c>
      <c r="E1685" s="334">
        <v>1920</v>
      </c>
      <c r="F1685" s="335">
        <v>14145.81818181818</v>
      </c>
      <c r="G1685" s="327">
        <v>1920</v>
      </c>
      <c r="H1685" s="448">
        <v>14147.999999999998</v>
      </c>
    </row>
    <row r="1686" spans="1:8" ht="25.5">
      <c r="A1686" s="354" t="s">
        <v>5534</v>
      </c>
      <c r="B1686" s="511" t="s">
        <v>5535</v>
      </c>
      <c r="C1686" s="334">
        <v>0</v>
      </c>
      <c r="D1686" s="335">
        <v>0</v>
      </c>
      <c r="E1686" s="334">
        <v>0</v>
      </c>
      <c r="F1686" s="335">
        <v>9016.363636363636</v>
      </c>
      <c r="G1686" s="327">
        <v>0</v>
      </c>
      <c r="H1686" s="448">
        <v>9016.363636363636</v>
      </c>
    </row>
    <row r="1687" spans="1:8">
      <c r="A1687" s="347" t="s">
        <v>5536</v>
      </c>
      <c r="B1687" s="375" t="s">
        <v>5537</v>
      </c>
      <c r="C1687" s="334">
        <v>0</v>
      </c>
      <c r="D1687" s="335">
        <v>0</v>
      </c>
      <c r="E1687" s="334">
        <v>1</v>
      </c>
      <c r="F1687" s="335">
        <v>7357.0909090909099</v>
      </c>
      <c r="G1687" s="327">
        <v>1</v>
      </c>
      <c r="H1687" s="448">
        <v>7357.0909090909099</v>
      </c>
    </row>
    <row r="1688" spans="1:8">
      <c r="A1688" s="507" t="s">
        <v>5538</v>
      </c>
      <c r="B1688" s="364" t="s">
        <v>5539</v>
      </c>
      <c r="C1688" s="334">
        <v>0</v>
      </c>
      <c r="D1688" s="335">
        <v>0</v>
      </c>
      <c r="E1688" s="334">
        <v>0</v>
      </c>
      <c r="F1688" s="335">
        <v>2.1818181818181817</v>
      </c>
      <c r="G1688" s="327">
        <v>0</v>
      </c>
      <c r="H1688" s="448">
        <v>2.1818181818181817</v>
      </c>
    </row>
    <row r="1689" spans="1:8">
      <c r="A1689" s="359" t="s">
        <v>5540</v>
      </c>
      <c r="B1689" s="360" t="s">
        <v>5541</v>
      </c>
      <c r="C1689" s="334">
        <v>0</v>
      </c>
      <c r="D1689" s="335">
        <v>0</v>
      </c>
      <c r="E1689" s="334">
        <v>0</v>
      </c>
      <c r="F1689" s="335">
        <v>6.545454545454545</v>
      </c>
      <c r="G1689" s="327">
        <v>0</v>
      </c>
      <c r="H1689" s="448">
        <v>6.545454545454545</v>
      </c>
    </row>
    <row r="1690" spans="1:8" ht="25.5">
      <c r="A1690" s="359" t="s">
        <v>5675</v>
      </c>
      <c r="B1690" s="360" t="s">
        <v>5676</v>
      </c>
      <c r="C1690" s="334">
        <v>0</v>
      </c>
      <c r="D1690" s="335">
        <v>0</v>
      </c>
      <c r="E1690" s="334">
        <v>0</v>
      </c>
      <c r="F1690" s="335">
        <v>1</v>
      </c>
      <c r="G1690" s="327">
        <v>0</v>
      </c>
      <c r="H1690" s="448">
        <v>1</v>
      </c>
    </row>
    <row r="1691" spans="1:8" ht="25.5">
      <c r="A1691" s="512" t="s">
        <v>5677</v>
      </c>
      <c r="B1691" s="435" t="s">
        <v>5678</v>
      </c>
      <c r="C1691" s="334">
        <v>0</v>
      </c>
      <c r="D1691" s="335">
        <v>0</v>
      </c>
      <c r="E1691" s="334">
        <v>0</v>
      </c>
      <c r="F1691" s="335">
        <v>1</v>
      </c>
      <c r="G1691" s="327">
        <v>0</v>
      </c>
      <c r="H1691" s="448">
        <v>1</v>
      </c>
    </row>
    <row r="1692" spans="1:8" ht="25.5">
      <c r="A1692" s="513" t="s">
        <v>5542</v>
      </c>
      <c r="B1692" s="364" t="s">
        <v>5543</v>
      </c>
      <c r="C1692" s="334">
        <v>0</v>
      </c>
      <c r="D1692" s="335">
        <v>4.3636363636363633</v>
      </c>
      <c r="E1692" s="334">
        <v>10</v>
      </c>
      <c r="F1692" s="335">
        <v>1</v>
      </c>
      <c r="G1692" s="327">
        <v>10</v>
      </c>
      <c r="H1692" s="448">
        <v>5.3636363636363633</v>
      </c>
    </row>
    <row r="1693" spans="1:8" ht="25.5">
      <c r="A1693" s="363" t="s">
        <v>5544</v>
      </c>
      <c r="B1693" s="364" t="s">
        <v>5545</v>
      </c>
      <c r="C1693" s="334">
        <v>0</v>
      </c>
      <c r="D1693" s="335">
        <v>0</v>
      </c>
      <c r="E1693" s="334">
        <v>3</v>
      </c>
      <c r="F1693" s="335">
        <v>1</v>
      </c>
      <c r="G1693" s="327">
        <v>3</v>
      </c>
      <c r="H1693" s="448">
        <v>1</v>
      </c>
    </row>
    <row r="1694" spans="1:8" ht="25.5">
      <c r="A1694" s="354" t="s">
        <v>5546</v>
      </c>
      <c r="B1694" s="511" t="s">
        <v>5547</v>
      </c>
      <c r="C1694" s="334">
        <v>0</v>
      </c>
      <c r="D1694" s="335">
        <v>0</v>
      </c>
      <c r="E1694" s="334">
        <v>2</v>
      </c>
      <c r="F1694" s="335">
        <v>42.545454545454547</v>
      </c>
      <c r="G1694" s="327">
        <v>2</v>
      </c>
      <c r="H1694" s="448">
        <v>42.545454545454547</v>
      </c>
    </row>
    <row r="1695" spans="1:8">
      <c r="A1695" s="359" t="s">
        <v>5548</v>
      </c>
      <c r="B1695" s="360" t="s">
        <v>5549</v>
      </c>
      <c r="C1695" s="334">
        <v>0</v>
      </c>
      <c r="D1695" s="335">
        <v>0</v>
      </c>
      <c r="E1695" s="334">
        <v>0</v>
      </c>
      <c r="F1695" s="335">
        <v>15.272727272727273</v>
      </c>
      <c r="G1695" s="327">
        <v>0</v>
      </c>
      <c r="H1695" s="448">
        <v>15.272727272727273</v>
      </c>
    </row>
    <row r="1696" spans="1:8" ht="25.5">
      <c r="A1696" s="359" t="s">
        <v>5550</v>
      </c>
      <c r="B1696" s="360" t="s">
        <v>5551</v>
      </c>
      <c r="C1696" s="334">
        <v>0</v>
      </c>
      <c r="D1696" s="335">
        <v>0</v>
      </c>
      <c r="E1696" s="334">
        <v>31</v>
      </c>
      <c r="F1696" s="335">
        <v>74.181818181818187</v>
      </c>
      <c r="G1696" s="327">
        <v>31</v>
      </c>
      <c r="H1696" s="448">
        <v>74.181818181818187</v>
      </c>
    </row>
    <row r="1697" spans="1:8">
      <c r="A1697" s="354" t="s">
        <v>5552</v>
      </c>
      <c r="B1697" s="511" t="s">
        <v>5553</v>
      </c>
      <c r="C1697" s="334">
        <v>0</v>
      </c>
      <c r="D1697" s="335">
        <v>0</v>
      </c>
      <c r="E1697" s="334">
        <v>0</v>
      </c>
      <c r="F1697" s="335">
        <v>1</v>
      </c>
      <c r="G1697" s="327">
        <v>0</v>
      </c>
      <c r="H1697" s="448">
        <v>1</v>
      </c>
    </row>
    <row r="1698" spans="1:8" ht="25.5">
      <c r="A1698" s="354" t="s">
        <v>5554</v>
      </c>
      <c r="B1698" s="511" t="s">
        <v>5555</v>
      </c>
      <c r="C1698" s="334">
        <v>0</v>
      </c>
      <c r="D1698" s="335">
        <v>0</v>
      </c>
      <c r="E1698" s="334">
        <v>1306</v>
      </c>
      <c r="F1698" s="335">
        <v>154.90909090909091</v>
      </c>
      <c r="G1698" s="327">
        <v>1306</v>
      </c>
      <c r="H1698" s="448">
        <v>154.90909090909091</v>
      </c>
    </row>
    <row r="1699" spans="1:8" ht="25.5">
      <c r="A1699" s="359" t="s">
        <v>5931</v>
      </c>
      <c r="B1699" s="360" t="s">
        <v>5932</v>
      </c>
      <c r="C1699" s="334">
        <v>0</v>
      </c>
      <c r="D1699" s="335">
        <v>0</v>
      </c>
      <c r="E1699" s="334">
        <v>0</v>
      </c>
      <c r="F1699" s="335">
        <v>6.545454545454545</v>
      </c>
      <c r="G1699" s="327">
        <v>0</v>
      </c>
      <c r="H1699" s="448">
        <v>6.545454545454545</v>
      </c>
    </row>
    <row r="1700" spans="1:8" ht="25.5">
      <c r="A1700" s="330" t="s">
        <v>5933</v>
      </c>
      <c r="B1700" s="331" t="s">
        <v>5934</v>
      </c>
      <c r="C1700" s="334">
        <v>0</v>
      </c>
      <c r="D1700" s="335">
        <v>0</v>
      </c>
      <c r="E1700" s="334">
        <v>2</v>
      </c>
      <c r="F1700" s="335">
        <v>4904.727272727273</v>
      </c>
      <c r="G1700" s="327">
        <v>2</v>
      </c>
      <c r="H1700" s="448">
        <v>4904.727272727273</v>
      </c>
    </row>
    <row r="1701" spans="1:8" ht="25.5">
      <c r="A1701" s="359" t="s">
        <v>5556</v>
      </c>
      <c r="B1701" s="360" t="s">
        <v>5557</v>
      </c>
      <c r="C1701" s="334">
        <v>28</v>
      </c>
      <c r="D1701" s="335">
        <v>56.727272727272734</v>
      </c>
      <c r="E1701" s="334">
        <v>2</v>
      </c>
      <c r="F1701" s="335">
        <v>1</v>
      </c>
      <c r="G1701" s="327">
        <v>30</v>
      </c>
      <c r="H1701" s="448">
        <v>57.727272727272734</v>
      </c>
    </row>
    <row r="1702" spans="1:8" ht="25.5">
      <c r="A1702" s="359" t="s">
        <v>5935</v>
      </c>
      <c r="B1702" s="514" t="s">
        <v>5936</v>
      </c>
      <c r="C1702" s="334">
        <v>0</v>
      </c>
      <c r="D1702" s="335">
        <v>0</v>
      </c>
      <c r="E1702" s="334">
        <v>0</v>
      </c>
      <c r="F1702" s="335">
        <v>52.36363636363636</v>
      </c>
      <c r="G1702" s="327">
        <v>0</v>
      </c>
      <c r="H1702" s="448">
        <v>52.36363636363636</v>
      </c>
    </row>
    <row r="1703" spans="1:8" ht="25.5">
      <c r="A1703" s="359" t="s">
        <v>5937</v>
      </c>
      <c r="B1703" s="360" t="s">
        <v>5938</v>
      </c>
      <c r="C1703" s="334">
        <v>0</v>
      </c>
      <c r="D1703" s="335">
        <v>0</v>
      </c>
      <c r="E1703" s="334">
        <v>0</v>
      </c>
      <c r="F1703" s="335">
        <v>41.454545454545453</v>
      </c>
      <c r="G1703" s="327">
        <v>0</v>
      </c>
      <c r="H1703" s="448">
        <v>41.454545454545453</v>
      </c>
    </row>
    <row r="1704" spans="1:8" ht="25.5">
      <c r="A1704" s="359" t="s">
        <v>5939</v>
      </c>
      <c r="B1704" s="360" t="s">
        <v>5940</v>
      </c>
      <c r="C1704" s="334">
        <v>0</v>
      </c>
      <c r="D1704" s="335">
        <v>0</v>
      </c>
      <c r="E1704" s="334">
        <v>0</v>
      </c>
      <c r="F1704" s="335">
        <v>64.36363636363636</v>
      </c>
      <c r="G1704" s="327">
        <v>0</v>
      </c>
      <c r="H1704" s="448">
        <v>64.36363636363636</v>
      </c>
    </row>
    <row r="1705" spans="1:8" ht="25.5">
      <c r="A1705" s="359" t="s">
        <v>5560</v>
      </c>
      <c r="B1705" s="360" t="s">
        <v>5561</v>
      </c>
      <c r="C1705" s="334">
        <v>0</v>
      </c>
      <c r="D1705" s="335">
        <v>0</v>
      </c>
      <c r="E1705" s="334">
        <v>83</v>
      </c>
      <c r="F1705" s="335">
        <v>1.0909090909090908</v>
      </c>
      <c r="G1705" s="327">
        <v>83</v>
      </c>
      <c r="H1705" s="448">
        <v>1.0909090909090908</v>
      </c>
    </row>
    <row r="1706" spans="1:8">
      <c r="A1706" s="359" t="s">
        <v>5578</v>
      </c>
      <c r="B1706" s="360" t="s">
        <v>5941</v>
      </c>
      <c r="C1706" s="334">
        <v>0</v>
      </c>
      <c r="D1706" s="335">
        <v>0</v>
      </c>
      <c r="E1706" s="334">
        <v>372</v>
      </c>
      <c r="F1706" s="335">
        <v>1.0909090909090908</v>
      </c>
      <c r="G1706" s="327">
        <v>372</v>
      </c>
      <c r="H1706" s="448">
        <v>1.0909090909090908</v>
      </c>
    </row>
    <row r="1707" spans="1:8" ht="25.5">
      <c r="A1707" s="359" t="s">
        <v>5580</v>
      </c>
      <c r="B1707" s="360" t="s">
        <v>5581</v>
      </c>
      <c r="C1707" s="334">
        <v>0</v>
      </c>
      <c r="D1707" s="335">
        <v>28.363636363636367</v>
      </c>
      <c r="E1707" s="334">
        <v>522</v>
      </c>
      <c r="F1707" s="335">
        <v>333.81818181818181</v>
      </c>
      <c r="G1707" s="327">
        <v>522</v>
      </c>
      <c r="H1707" s="448">
        <v>362.18181818181819</v>
      </c>
    </row>
    <row r="1708" spans="1:8" ht="25.5">
      <c r="A1708" s="359" t="s">
        <v>5692</v>
      </c>
      <c r="B1708" s="360" t="s">
        <v>5693</v>
      </c>
      <c r="C1708" s="334">
        <v>0</v>
      </c>
      <c r="D1708" s="335">
        <v>609.81818181818187</v>
      </c>
      <c r="E1708" s="334">
        <v>35</v>
      </c>
      <c r="F1708" s="335">
        <v>1790.1818181818182</v>
      </c>
      <c r="G1708" s="327">
        <v>35</v>
      </c>
      <c r="H1708" s="448">
        <v>2400</v>
      </c>
    </row>
    <row r="1709" spans="1:8" ht="25.5">
      <c r="A1709" s="359" t="s">
        <v>1879</v>
      </c>
      <c r="B1709" s="360" t="s">
        <v>5942</v>
      </c>
      <c r="C1709" s="334">
        <v>1583</v>
      </c>
      <c r="D1709" s="335">
        <v>5187.272727272727</v>
      </c>
      <c r="E1709" s="334">
        <v>14</v>
      </c>
      <c r="F1709" s="335">
        <v>3662.181818181818</v>
      </c>
      <c r="G1709" s="327">
        <v>1597</v>
      </c>
      <c r="H1709" s="448">
        <v>8849.4545454545441</v>
      </c>
    </row>
    <row r="1710" spans="1:8" ht="25.5">
      <c r="A1710" s="330" t="s">
        <v>1880</v>
      </c>
      <c r="B1710" s="331" t="s">
        <v>5943</v>
      </c>
      <c r="C1710" s="334">
        <v>1584</v>
      </c>
      <c r="D1710" s="335">
        <v>4579.636363636364</v>
      </c>
      <c r="E1710" s="334">
        <v>13</v>
      </c>
      <c r="F1710" s="335">
        <v>181.09090909090909</v>
      </c>
      <c r="G1710" s="327">
        <v>1597</v>
      </c>
      <c r="H1710" s="448">
        <v>4760.727272727273</v>
      </c>
    </row>
    <row r="1711" spans="1:8" ht="38.25">
      <c r="A1711" s="330" t="s">
        <v>5944</v>
      </c>
      <c r="B1711" s="331" t="s">
        <v>5945</v>
      </c>
      <c r="C1711" s="334">
        <v>118</v>
      </c>
      <c r="D1711" s="335">
        <v>316</v>
      </c>
      <c r="E1711" s="334">
        <v>1</v>
      </c>
      <c r="F1711" s="335">
        <v>173.45454545454547</v>
      </c>
      <c r="G1711" s="327">
        <v>119</v>
      </c>
      <c r="H1711" s="448">
        <v>489.4545454545455</v>
      </c>
    </row>
    <row r="1712" spans="1:8">
      <c r="A1712" s="330" t="s">
        <v>5696</v>
      </c>
      <c r="B1712" s="331" t="s">
        <v>5619</v>
      </c>
      <c r="C1712" s="334">
        <v>0</v>
      </c>
      <c r="D1712" s="335">
        <v>0</v>
      </c>
      <c r="E1712" s="334">
        <v>0</v>
      </c>
      <c r="F1712" s="335">
        <v>194.18181818181819</v>
      </c>
      <c r="G1712" s="327">
        <v>0</v>
      </c>
      <c r="H1712" s="448">
        <v>194.18181818181819</v>
      </c>
    </row>
    <row r="1713" spans="1:8">
      <c r="A1713" s="330" t="s">
        <v>5831</v>
      </c>
      <c r="B1713" s="331" t="s">
        <v>5832</v>
      </c>
      <c r="C1713" s="334">
        <v>0</v>
      </c>
      <c r="D1713" s="335">
        <v>14.181818181818183</v>
      </c>
      <c r="E1713" s="334">
        <v>0</v>
      </c>
      <c r="F1713" s="335">
        <v>1</v>
      </c>
      <c r="G1713" s="327">
        <v>0</v>
      </c>
      <c r="H1713" s="448">
        <v>15.181818181818183</v>
      </c>
    </row>
    <row r="1714" spans="1:8" ht="13.5" thickBot="1">
      <c r="A1714" s="359" t="s">
        <v>5946</v>
      </c>
      <c r="B1714" s="360" t="s">
        <v>5947</v>
      </c>
      <c r="C1714" s="334">
        <v>95</v>
      </c>
      <c r="D1714" s="335">
        <v>293.45454545454544</v>
      </c>
      <c r="E1714" s="334">
        <v>0</v>
      </c>
      <c r="F1714" s="335">
        <v>1</v>
      </c>
      <c r="G1714" s="327">
        <v>95</v>
      </c>
      <c r="H1714" s="448">
        <v>294.45454545454544</v>
      </c>
    </row>
    <row r="1715" spans="1:8" ht="26.25" thickBot="1">
      <c r="A1715" s="359" t="s">
        <v>5558</v>
      </c>
      <c r="B1715" s="360" t="s">
        <v>5559</v>
      </c>
      <c r="C1715" s="334">
        <v>0</v>
      </c>
      <c r="D1715" s="335"/>
      <c r="E1715" s="334">
        <v>1</v>
      </c>
      <c r="F1715" s="335"/>
      <c r="G1715" s="327">
        <v>1</v>
      </c>
      <c r="H1715" s="448"/>
    </row>
    <row r="1716" spans="1:8" ht="26.25" thickBot="1">
      <c r="A1716" s="794"/>
      <c r="B1716" s="798" t="s">
        <v>5948</v>
      </c>
      <c r="C1716" s="789">
        <v>9668</v>
      </c>
      <c r="D1716" s="1076">
        <v>35179.545454545463</v>
      </c>
      <c r="E1716" s="789">
        <v>53415</v>
      </c>
      <c r="F1716" s="1076">
        <v>219691.18181818182</v>
      </c>
      <c r="G1716" s="789">
        <v>63083</v>
      </c>
      <c r="H1716" s="1076">
        <v>254870.72727272738</v>
      </c>
    </row>
    <row r="1717" spans="1:8" ht="13.5" thickBot="1">
      <c r="A1717" s="476"/>
      <c r="B1717" s="500"/>
      <c r="C1717" s="501"/>
      <c r="D1717" s="502"/>
      <c r="E1717" s="503"/>
      <c r="F1717" s="504"/>
      <c r="G1717" s="505"/>
      <c r="H1717" s="506"/>
    </row>
    <row r="1718" spans="1:8" ht="13.5" customHeight="1" thickBot="1">
      <c r="A1718" s="2029" t="s">
        <v>1458</v>
      </c>
      <c r="B1718" s="2030"/>
      <c r="C1718" s="2030"/>
      <c r="D1718" s="2030"/>
      <c r="E1718" s="2030"/>
      <c r="F1718" s="2030"/>
      <c r="G1718" s="2030"/>
      <c r="H1718" s="2044"/>
    </row>
    <row r="1719" spans="1:8" ht="25.5" customHeight="1">
      <c r="A1719" s="341" t="s">
        <v>5949</v>
      </c>
      <c r="B1719" s="342" t="s">
        <v>5950</v>
      </c>
      <c r="C1719" s="334">
        <v>0</v>
      </c>
      <c r="D1719" s="335">
        <v>0</v>
      </c>
      <c r="E1719" s="334">
        <v>0</v>
      </c>
      <c r="F1719" s="335">
        <v>1.2</v>
      </c>
      <c r="G1719" s="327">
        <v>0</v>
      </c>
      <c r="H1719" s="448">
        <v>1.2</v>
      </c>
    </row>
    <row r="1720" spans="1:8" ht="25.5" customHeight="1">
      <c r="A1720" s="341">
        <v>130207</v>
      </c>
      <c r="B1720" s="342" t="s">
        <v>1779</v>
      </c>
      <c r="C1720" s="334">
        <v>6</v>
      </c>
      <c r="D1720" s="335">
        <v>358</v>
      </c>
      <c r="E1720" s="334">
        <v>164</v>
      </c>
      <c r="F1720" s="335">
        <v>2398.7999999999997</v>
      </c>
      <c r="G1720" s="327">
        <v>170</v>
      </c>
      <c r="H1720" s="448">
        <v>2756.7999999999997</v>
      </c>
    </row>
    <row r="1721" spans="1:8" ht="25.5" customHeight="1">
      <c r="A1721" s="341">
        <v>260076</v>
      </c>
      <c r="B1721" s="342" t="s">
        <v>5588</v>
      </c>
      <c r="C1721" s="334">
        <v>0</v>
      </c>
      <c r="D1721" s="335">
        <v>0</v>
      </c>
      <c r="E1721" s="334">
        <v>57</v>
      </c>
      <c r="F1721" s="335">
        <v>22.799999999999997</v>
      </c>
      <c r="G1721" s="327">
        <v>57</v>
      </c>
      <c r="H1721" s="448">
        <v>22.799999999999997</v>
      </c>
    </row>
    <row r="1722" spans="1:8" ht="25.5" customHeight="1">
      <c r="A1722" s="341">
        <v>260091</v>
      </c>
      <c r="B1722" s="342" t="s">
        <v>5951</v>
      </c>
      <c r="C1722" s="334">
        <v>0</v>
      </c>
      <c r="D1722" s="335">
        <v>0</v>
      </c>
      <c r="E1722" s="334">
        <v>0</v>
      </c>
      <c r="F1722" s="335">
        <v>1.2</v>
      </c>
      <c r="G1722" s="327">
        <v>0</v>
      </c>
      <c r="H1722" s="448">
        <v>1.2</v>
      </c>
    </row>
    <row r="1723" spans="1:8" ht="25.5" customHeight="1">
      <c r="A1723" s="341">
        <v>260100</v>
      </c>
      <c r="B1723" s="342" t="s">
        <v>5379</v>
      </c>
      <c r="C1723" s="334">
        <v>0</v>
      </c>
      <c r="D1723" s="335">
        <v>15967.6</v>
      </c>
      <c r="E1723" s="334">
        <v>0</v>
      </c>
      <c r="F1723" s="335">
        <v>3084.4</v>
      </c>
      <c r="G1723" s="327">
        <v>0</v>
      </c>
      <c r="H1723" s="448">
        <v>19052</v>
      </c>
    </row>
    <row r="1724" spans="1:8" ht="25.5" customHeight="1">
      <c r="A1724" s="341" t="s">
        <v>5952</v>
      </c>
      <c r="B1724" s="342" t="s">
        <v>5953</v>
      </c>
      <c r="C1724" s="334">
        <v>0</v>
      </c>
      <c r="D1724" s="335">
        <v>0</v>
      </c>
      <c r="E1724" s="334">
        <v>0</v>
      </c>
      <c r="F1724" s="335">
        <v>1.2</v>
      </c>
      <c r="G1724" s="327">
        <v>0</v>
      </c>
      <c r="H1724" s="448">
        <v>1.2</v>
      </c>
    </row>
    <row r="1725" spans="1:8" ht="25.5" customHeight="1">
      <c r="A1725" s="341" t="s">
        <v>5954</v>
      </c>
      <c r="B1725" s="342" t="s">
        <v>5955</v>
      </c>
      <c r="C1725" s="334">
        <v>2</v>
      </c>
      <c r="D1725" s="335">
        <v>44</v>
      </c>
      <c r="E1725" s="334">
        <v>2</v>
      </c>
      <c r="F1725" s="335">
        <v>1.2</v>
      </c>
      <c r="G1725" s="327">
        <v>4</v>
      </c>
      <c r="H1725" s="448">
        <v>45.2</v>
      </c>
    </row>
    <row r="1726" spans="1:8" ht="25.5" customHeight="1">
      <c r="A1726" s="341" t="s">
        <v>5592</v>
      </c>
      <c r="B1726" s="342" t="s">
        <v>5593</v>
      </c>
      <c r="C1726" s="334">
        <v>48</v>
      </c>
      <c r="D1726" s="335">
        <v>78</v>
      </c>
      <c r="E1726" s="334">
        <v>1179</v>
      </c>
      <c r="F1726" s="335">
        <v>514.79999999999995</v>
      </c>
      <c r="G1726" s="327">
        <v>1227</v>
      </c>
      <c r="H1726" s="448">
        <v>592.79999999999995</v>
      </c>
    </row>
    <row r="1727" spans="1:8" ht="25.5" customHeight="1">
      <c r="A1727" s="341" t="s">
        <v>5717</v>
      </c>
      <c r="B1727" s="342" t="s">
        <v>5718</v>
      </c>
      <c r="C1727" s="334">
        <v>464</v>
      </c>
      <c r="D1727" s="335">
        <v>362.4</v>
      </c>
      <c r="E1727" s="334">
        <v>54</v>
      </c>
      <c r="F1727" s="335">
        <v>34.799999999999997</v>
      </c>
      <c r="G1727" s="327">
        <v>518</v>
      </c>
      <c r="H1727" s="448">
        <v>397.2</v>
      </c>
    </row>
    <row r="1728" spans="1:8" ht="25.5" customHeight="1">
      <c r="A1728" s="341" t="s">
        <v>5719</v>
      </c>
      <c r="B1728" s="342" t="s">
        <v>5595</v>
      </c>
      <c r="C1728" s="334">
        <v>228</v>
      </c>
      <c r="D1728" s="335">
        <v>440</v>
      </c>
      <c r="E1728" s="334">
        <v>469</v>
      </c>
      <c r="F1728" s="335">
        <v>1262.4000000000001</v>
      </c>
      <c r="G1728" s="327">
        <v>697</v>
      </c>
      <c r="H1728" s="448">
        <v>1702.4</v>
      </c>
    </row>
    <row r="1729" spans="1:8" ht="26.25" customHeight="1">
      <c r="A1729" s="341" t="s">
        <v>5380</v>
      </c>
      <c r="B1729" s="342" t="s">
        <v>5381</v>
      </c>
      <c r="C1729" s="334">
        <v>114</v>
      </c>
      <c r="D1729" s="335">
        <v>469.7</v>
      </c>
      <c r="E1729" s="334">
        <v>1435</v>
      </c>
      <c r="F1729" s="335">
        <v>4227.3</v>
      </c>
      <c r="G1729" s="327">
        <v>1549</v>
      </c>
      <c r="H1729" s="448">
        <v>4697</v>
      </c>
    </row>
    <row r="1730" spans="1:8">
      <c r="A1730" s="349" t="s">
        <v>5956</v>
      </c>
      <c r="B1730" s="333" t="s">
        <v>5957</v>
      </c>
      <c r="C1730" s="334">
        <v>438</v>
      </c>
      <c r="D1730" s="335">
        <v>1048.3</v>
      </c>
      <c r="E1730" s="334">
        <v>58</v>
      </c>
      <c r="F1730" s="335">
        <v>188.1</v>
      </c>
      <c r="G1730" s="327">
        <v>496</v>
      </c>
      <c r="H1730" s="448">
        <v>1236.3999999999999</v>
      </c>
    </row>
    <row r="1731" spans="1:8">
      <c r="A1731" s="330" t="s">
        <v>5958</v>
      </c>
      <c r="B1731" s="331" t="s">
        <v>5959</v>
      </c>
      <c r="C1731" s="334">
        <v>173</v>
      </c>
      <c r="D1731" s="335">
        <v>432</v>
      </c>
      <c r="E1731" s="334">
        <v>6</v>
      </c>
      <c r="F1731" s="335">
        <v>27.599999999999998</v>
      </c>
      <c r="G1731" s="327">
        <v>179</v>
      </c>
      <c r="H1731" s="448">
        <v>459.6</v>
      </c>
    </row>
    <row r="1732" spans="1:8">
      <c r="A1732" s="330" t="s">
        <v>5382</v>
      </c>
      <c r="B1732" s="331" t="s">
        <v>5383</v>
      </c>
      <c r="C1732" s="334">
        <v>6732</v>
      </c>
      <c r="D1732" s="335">
        <v>19532.399999999998</v>
      </c>
      <c r="E1732" s="334">
        <v>4010</v>
      </c>
      <c r="F1732" s="335">
        <v>12466.800000000001</v>
      </c>
      <c r="G1732" s="327">
        <v>10742</v>
      </c>
      <c r="H1732" s="448">
        <v>31999.199999999997</v>
      </c>
    </row>
    <row r="1733" spans="1:8">
      <c r="A1733" s="330" t="s">
        <v>5960</v>
      </c>
      <c r="B1733" s="331" t="s">
        <v>5961</v>
      </c>
      <c r="C1733" s="334">
        <v>0</v>
      </c>
      <c r="D1733" s="335">
        <v>0</v>
      </c>
      <c r="E1733" s="334">
        <v>0</v>
      </c>
      <c r="F1733" s="335">
        <v>1.2</v>
      </c>
      <c r="G1733" s="327">
        <v>0</v>
      </c>
      <c r="H1733" s="448">
        <v>1.2</v>
      </c>
    </row>
    <row r="1734" spans="1:8" ht="15" customHeight="1">
      <c r="A1734" s="330" t="s">
        <v>5962</v>
      </c>
      <c r="B1734" s="331" t="s">
        <v>5963</v>
      </c>
      <c r="C1734" s="334">
        <v>0</v>
      </c>
      <c r="D1734" s="335">
        <v>0</v>
      </c>
      <c r="E1734" s="334">
        <v>11</v>
      </c>
      <c r="F1734" s="335">
        <v>50.400000000000006</v>
      </c>
      <c r="G1734" s="327">
        <v>11</v>
      </c>
      <c r="H1734" s="448">
        <v>50.400000000000006</v>
      </c>
    </row>
    <row r="1735" spans="1:8">
      <c r="A1735" s="341" t="s">
        <v>3147</v>
      </c>
      <c r="B1735" s="342" t="s">
        <v>5597</v>
      </c>
      <c r="C1735" s="334">
        <v>0</v>
      </c>
      <c r="D1735" s="335">
        <v>0</v>
      </c>
      <c r="E1735" s="334">
        <v>0</v>
      </c>
      <c r="F1735" s="335">
        <v>1.2</v>
      </c>
      <c r="G1735" s="327">
        <v>0</v>
      </c>
      <c r="H1735" s="448">
        <v>1.2</v>
      </c>
    </row>
    <row r="1736" spans="1:8">
      <c r="A1736" s="341" t="s">
        <v>5964</v>
      </c>
      <c r="B1736" s="342" t="s">
        <v>5965</v>
      </c>
      <c r="C1736" s="334">
        <v>0</v>
      </c>
      <c r="D1736" s="335">
        <v>0</v>
      </c>
      <c r="E1736" s="334">
        <v>3</v>
      </c>
      <c r="F1736" s="335">
        <v>3.5999999999999996</v>
      </c>
      <c r="G1736" s="327">
        <v>3</v>
      </c>
      <c r="H1736" s="448">
        <v>3.5999999999999996</v>
      </c>
    </row>
    <row r="1737" spans="1:8" ht="13.5" customHeight="1">
      <c r="A1737" s="341" t="s">
        <v>5856</v>
      </c>
      <c r="B1737" s="342" t="s">
        <v>5385</v>
      </c>
      <c r="C1737" s="334">
        <v>0</v>
      </c>
      <c r="D1737" s="335">
        <v>0</v>
      </c>
      <c r="E1737" s="334">
        <v>411</v>
      </c>
      <c r="F1737" s="335">
        <v>1352.4</v>
      </c>
      <c r="G1737" s="327">
        <v>411</v>
      </c>
      <c r="H1737" s="448">
        <v>1352.4</v>
      </c>
    </row>
    <row r="1738" spans="1:8">
      <c r="A1738" s="341" t="s">
        <v>5966</v>
      </c>
      <c r="B1738" s="342" t="s">
        <v>5387</v>
      </c>
      <c r="C1738" s="334">
        <v>0</v>
      </c>
      <c r="D1738" s="335">
        <v>0</v>
      </c>
      <c r="E1738" s="334">
        <v>31</v>
      </c>
      <c r="F1738" s="335">
        <v>214.8</v>
      </c>
      <c r="G1738" s="327">
        <v>31</v>
      </c>
      <c r="H1738" s="448">
        <v>214.8</v>
      </c>
    </row>
    <row r="1739" spans="1:8">
      <c r="A1739" s="341" t="s">
        <v>5388</v>
      </c>
      <c r="B1739" s="342" t="s">
        <v>5389</v>
      </c>
      <c r="C1739" s="334">
        <v>0</v>
      </c>
      <c r="D1739" s="335">
        <v>0</v>
      </c>
      <c r="E1739" s="334">
        <v>10</v>
      </c>
      <c r="F1739" s="335">
        <v>1248</v>
      </c>
      <c r="G1739" s="327">
        <v>10</v>
      </c>
      <c r="H1739" s="448">
        <v>1248</v>
      </c>
    </row>
    <row r="1740" spans="1:8">
      <c r="A1740" s="341" t="s">
        <v>5390</v>
      </c>
      <c r="B1740" s="342" t="s">
        <v>5391</v>
      </c>
      <c r="C1740" s="334">
        <v>2851</v>
      </c>
      <c r="D1740" s="335">
        <v>8784</v>
      </c>
      <c r="E1740" s="334">
        <v>5566</v>
      </c>
      <c r="F1740" s="335">
        <v>17144.399999999998</v>
      </c>
      <c r="G1740" s="327">
        <v>8417</v>
      </c>
      <c r="H1740" s="448">
        <v>25928.399999999998</v>
      </c>
    </row>
    <row r="1741" spans="1:8">
      <c r="A1741" s="341" t="s">
        <v>5604</v>
      </c>
      <c r="B1741" s="342" t="s">
        <v>5859</v>
      </c>
      <c r="C1741" s="334">
        <v>68</v>
      </c>
      <c r="D1741" s="335">
        <v>103.4</v>
      </c>
      <c r="E1741" s="334">
        <v>889</v>
      </c>
      <c r="F1741" s="335">
        <v>2964.5</v>
      </c>
      <c r="G1741" s="327">
        <v>957</v>
      </c>
      <c r="H1741" s="448">
        <v>3067.9</v>
      </c>
    </row>
    <row r="1742" spans="1:8" ht="25.5">
      <c r="A1742" s="341" t="s">
        <v>5392</v>
      </c>
      <c r="B1742" s="342" t="s">
        <v>5393</v>
      </c>
      <c r="C1742" s="334">
        <v>0</v>
      </c>
      <c r="D1742" s="335">
        <v>0</v>
      </c>
      <c r="E1742" s="334">
        <v>26</v>
      </c>
      <c r="F1742" s="335">
        <v>98.4</v>
      </c>
      <c r="G1742" s="327">
        <v>26</v>
      </c>
      <c r="H1742" s="448">
        <v>98.4</v>
      </c>
    </row>
    <row r="1743" spans="1:8" ht="25.5">
      <c r="A1743" s="330" t="s">
        <v>5606</v>
      </c>
      <c r="B1743" s="331" t="s">
        <v>5967</v>
      </c>
      <c r="C1743" s="334">
        <v>0</v>
      </c>
      <c r="D1743" s="335">
        <v>0</v>
      </c>
      <c r="E1743" s="334">
        <v>27</v>
      </c>
      <c r="F1743" s="335">
        <v>19.2</v>
      </c>
      <c r="G1743" s="327">
        <v>27</v>
      </c>
      <c r="H1743" s="448">
        <v>19.2</v>
      </c>
    </row>
    <row r="1744" spans="1:8" ht="25.5">
      <c r="A1744" s="330" t="s">
        <v>5968</v>
      </c>
      <c r="B1744" s="331" t="s">
        <v>5969</v>
      </c>
      <c r="C1744" s="334">
        <v>0</v>
      </c>
      <c r="D1744" s="335">
        <v>0</v>
      </c>
      <c r="E1744" s="334">
        <v>16</v>
      </c>
      <c r="F1744" s="335">
        <v>42</v>
      </c>
      <c r="G1744" s="327">
        <v>16</v>
      </c>
      <c r="H1744" s="448">
        <v>42</v>
      </c>
    </row>
    <row r="1745" spans="1:8" ht="25.5">
      <c r="A1745" s="341" t="s">
        <v>5970</v>
      </c>
      <c r="B1745" s="342" t="s">
        <v>5971</v>
      </c>
      <c r="C1745" s="334">
        <v>0</v>
      </c>
      <c r="D1745" s="335">
        <v>8.8000000000000007</v>
      </c>
      <c r="E1745" s="334">
        <v>47</v>
      </c>
      <c r="F1745" s="335">
        <v>156.19999999999999</v>
      </c>
      <c r="G1745" s="327">
        <v>47</v>
      </c>
      <c r="H1745" s="448">
        <v>165</v>
      </c>
    </row>
    <row r="1746" spans="1:8">
      <c r="A1746" s="341" t="s">
        <v>5972</v>
      </c>
      <c r="B1746" s="342" t="s">
        <v>5973</v>
      </c>
      <c r="C1746" s="334">
        <v>0</v>
      </c>
      <c r="D1746" s="335">
        <v>34.799999999999997</v>
      </c>
      <c r="E1746" s="334">
        <v>432</v>
      </c>
      <c r="F1746" s="335">
        <v>1134</v>
      </c>
      <c r="G1746" s="327">
        <v>432</v>
      </c>
      <c r="H1746" s="448">
        <v>1168.8</v>
      </c>
    </row>
    <row r="1747" spans="1:8">
      <c r="A1747" s="341" t="s">
        <v>5398</v>
      </c>
      <c r="B1747" s="342" t="s">
        <v>5399</v>
      </c>
      <c r="C1747" s="334">
        <v>0</v>
      </c>
      <c r="D1747" s="335">
        <v>0</v>
      </c>
      <c r="E1747" s="334">
        <v>1288</v>
      </c>
      <c r="F1747" s="335">
        <v>3898.8</v>
      </c>
      <c r="G1747" s="327">
        <v>1288</v>
      </c>
      <c r="H1747" s="448">
        <v>3898.8</v>
      </c>
    </row>
    <row r="1748" spans="1:8" ht="25.5">
      <c r="A1748" s="341" t="s">
        <v>5974</v>
      </c>
      <c r="B1748" s="342" t="s">
        <v>5975</v>
      </c>
      <c r="C1748" s="334">
        <v>0</v>
      </c>
      <c r="D1748" s="335">
        <v>0</v>
      </c>
      <c r="E1748" s="334">
        <v>14</v>
      </c>
      <c r="F1748" s="335">
        <v>60</v>
      </c>
      <c r="G1748" s="327">
        <v>14</v>
      </c>
      <c r="H1748" s="448">
        <v>60</v>
      </c>
    </row>
    <row r="1749" spans="1:8">
      <c r="A1749" s="341" t="s">
        <v>5976</v>
      </c>
      <c r="B1749" s="342" t="s">
        <v>5977</v>
      </c>
      <c r="C1749" s="334">
        <v>0</v>
      </c>
      <c r="D1749" s="335">
        <v>0</v>
      </c>
      <c r="E1749" s="334">
        <v>5</v>
      </c>
      <c r="F1749" s="335">
        <v>33.6</v>
      </c>
      <c r="G1749" s="327">
        <v>5</v>
      </c>
      <c r="H1749" s="448">
        <v>33.6</v>
      </c>
    </row>
    <row r="1750" spans="1:8" ht="25.5">
      <c r="A1750" s="341" t="s">
        <v>5978</v>
      </c>
      <c r="B1750" s="342" t="s">
        <v>3486</v>
      </c>
      <c r="C1750" s="334">
        <v>0</v>
      </c>
      <c r="D1750" s="335">
        <v>0</v>
      </c>
      <c r="E1750" s="334">
        <v>2</v>
      </c>
      <c r="F1750" s="335">
        <v>22.799999999999997</v>
      </c>
      <c r="G1750" s="327">
        <v>2</v>
      </c>
      <c r="H1750" s="448">
        <v>22.799999999999997</v>
      </c>
    </row>
    <row r="1751" spans="1:8">
      <c r="A1751" s="341" t="s">
        <v>5979</v>
      </c>
      <c r="B1751" s="342" t="s">
        <v>3508</v>
      </c>
      <c r="C1751" s="334">
        <v>0</v>
      </c>
      <c r="D1751" s="335">
        <v>0</v>
      </c>
      <c r="E1751" s="334">
        <v>5</v>
      </c>
      <c r="F1751" s="335">
        <v>24</v>
      </c>
      <c r="G1751" s="327">
        <v>5</v>
      </c>
      <c r="H1751" s="448">
        <v>24</v>
      </c>
    </row>
    <row r="1752" spans="1:8">
      <c r="A1752" s="341" t="s">
        <v>3509</v>
      </c>
      <c r="B1752" s="342" t="s">
        <v>5980</v>
      </c>
      <c r="C1752" s="334">
        <v>0</v>
      </c>
      <c r="D1752" s="335">
        <v>0</v>
      </c>
      <c r="E1752" s="334">
        <v>1</v>
      </c>
      <c r="F1752" s="335">
        <v>4.8</v>
      </c>
      <c r="G1752" s="327">
        <v>1</v>
      </c>
      <c r="H1752" s="448">
        <v>4.8</v>
      </c>
    </row>
    <row r="1753" spans="1:8">
      <c r="A1753" s="341" t="s">
        <v>5404</v>
      </c>
      <c r="B1753" s="342" t="s">
        <v>5405</v>
      </c>
      <c r="C1753" s="334">
        <v>0</v>
      </c>
      <c r="D1753" s="335">
        <v>1.2</v>
      </c>
      <c r="E1753" s="334">
        <v>1</v>
      </c>
      <c r="F1753" s="335">
        <v>81.600000000000009</v>
      </c>
      <c r="G1753" s="327">
        <v>1</v>
      </c>
      <c r="H1753" s="448">
        <v>82.800000000000011</v>
      </c>
    </row>
    <row r="1754" spans="1:8">
      <c r="A1754" s="341" t="s">
        <v>5981</v>
      </c>
      <c r="B1754" s="342" t="s">
        <v>5982</v>
      </c>
      <c r="C1754" s="334">
        <v>0</v>
      </c>
      <c r="D1754" s="335">
        <v>40.800000000000004</v>
      </c>
      <c r="E1754" s="334">
        <v>466</v>
      </c>
      <c r="F1754" s="335">
        <v>1234.8</v>
      </c>
      <c r="G1754" s="327">
        <v>466</v>
      </c>
      <c r="H1754" s="448">
        <v>1275.5999999999999</v>
      </c>
    </row>
    <row r="1755" spans="1:8" ht="11.25" customHeight="1">
      <c r="A1755" s="341" t="s">
        <v>5983</v>
      </c>
      <c r="B1755" s="342" t="s">
        <v>5984</v>
      </c>
      <c r="C1755" s="334">
        <v>0</v>
      </c>
      <c r="D1755" s="335">
        <v>41.8</v>
      </c>
      <c r="E1755" s="334">
        <v>467</v>
      </c>
      <c r="F1755" s="335">
        <v>1233.0999999999999</v>
      </c>
      <c r="G1755" s="327">
        <v>467</v>
      </c>
      <c r="H1755" s="448">
        <v>1274.8999999999999</v>
      </c>
    </row>
    <row r="1756" spans="1:8">
      <c r="A1756" s="341" t="s">
        <v>5411</v>
      </c>
      <c r="B1756" s="342" t="s">
        <v>5614</v>
      </c>
      <c r="C1756" s="334">
        <v>49</v>
      </c>
      <c r="D1756" s="335">
        <v>211.2</v>
      </c>
      <c r="E1756" s="334">
        <v>441</v>
      </c>
      <c r="F1756" s="335">
        <v>1029.5999999999999</v>
      </c>
      <c r="G1756" s="327">
        <v>490</v>
      </c>
      <c r="H1756" s="448">
        <v>1240.8</v>
      </c>
    </row>
    <row r="1757" spans="1:8">
      <c r="A1757" s="330" t="s">
        <v>5985</v>
      </c>
      <c r="B1757" s="331" t="s">
        <v>5986</v>
      </c>
      <c r="C1757" s="334">
        <v>0</v>
      </c>
      <c r="D1757" s="335">
        <v>40.700000000000003</v>
      </c>
      <c r="E1757" s="334">
        <v>440</v>
      </c>
      <c r="F1757" s="335">
        <v>1179.2</v>
      </c>
      <c r="G1757" s="327">
        <v>440</v>
      </c>
      <c r="H1757" s="448">
        <v>1219.9000000000001</v>
      </c>
    </row>
    <row r="1758" spans="1:8" ht="25.5">
      <c r="A1758" s="341" t="s">
        <v>5987</v>
      </c>
      <c r="B1758" s="342" t="s">
        <v>5988</v>
      </c>
      <c r="C1758" s="334">
        <v>0</v>
      </c>
      <c r="D1758" s="335">
        <v>1.2</v>
      </c>
      <c r="E1758" s="334">
        <v>6</v>
      </c>
      <c r="F1758" s="335">
        <v>18</v>
      </c>
      <c r="G1758" s="327">
        <v>6</v>
      </c>
      <c r="H1758" s="448">
        <v>19.2</v>
      </c>
    </row>
    <row r="1759" spans="1:8" ht="25.5">
      <c r="A1759" s="330" t="s">
        <v>5989</v>
      </c>
      <c r="B1759" s="331" t="s">
        <v>5990</v>
      </c>
      <c r="C1759" s="334">
        <v>0</v>
      </c>
      <c r="D1759" s="335">
        <v>3.5999999999999996</v>
      </c>
      <c r="E1759" s="334">
        <v>14</v>
      </c>
      <c r="F1759" s="335">
        <v>60</v>
      </c>
      <c r="G1759" s="327">
        <v>14</v>
      </c>
      <c r="H1759" s="448">
        <v>63.6</v>
      </c>
    </row>
    <row r="1760" spans="1:8" ht="25.5">
      <c r="A1760" s="341" t="s">
        <v>5991</v>
      </c>
      <c r="B1760" s="342" t="s">
        <v>5992</v>
      </c>
      <c r="C1760" s="334">
        <v>0</v>
      </c>
      <c r="D1760" s="335">
        <v>0</v>
      </c>
      <c r="E1760" s="334">
        <v>0</v>
      </c>
      <c r="F1760" s="335">
        <v>1.2</v>
      </c>
      <c r="G1760" s="327">
        <v>0</v>
      </c>
      <c r="H1760" s="448">
        <v>1.2</v>
      </c>
    </row>
    <row r="1761" spans="1:8" ht="25.5">
      <c r="A1761" s="515" t="s">
        <v>5993</v>
      </c>
      <c r="B1761" s="435" t="s">
        <v>5994</v>
      </c>
      <c r="C1761" s="334">
        <v>0</v>
      </c>
      <c r="D1761" s="335">
        <v>8.4</v>
      </c>
      <c r="E1761" s="334">
        <v>73</v>
      </c>
      <c r="F1761" s="335">
        <v>202.8</v>
      </c>
      <c r="G1761" s="327">
        <v>73</v>
      </c>
      <c r="H1761" s="448">
        <v>211.20000000000002</v>
      </c>
    </row>
    <row r="1762" spans="1:8" ht="25.5">
      <c r="A1762" s="341" t="s">
        <v>5995</v>
      </c>
      <c r="B1762" s="342" t="s">
        <v>5996</v>
      </c>
      <c r="C1762" s="334">
        <v>0</v>
      </c>
      <c r="D1762" s="335">
        <v>5.5</v>
      </c>
      <c r="E1762" s="334">
        <v>45</v>
      </c>
      <c r="F1762" s="335">
        <v>122.1</v>
      </c>
      <c r="G1762" s="327">
        <v>45</v>
      </c>
      <c r="H1762" s="448">
        <v>127.6</v>
      </c>
    </row>
    <row r="1763" spans="1:8" ht="25.5">
      <c r="A1763" s="330" t="s">
        <v>5997</v>
      </c>
      <c r="B1763" s="331" t="s">
        <v>5998</v>
      </c>
      <c r="C1763" s="334">
        <v>0</v>
      </c>
      <c r="D1763" s="335">
        <v>5.5</v>
      </c>
      <c r="E1763" s="334">
        <v>20</v>
      </c>
      <c r="F1763" s="335">
        <v>57.2</v>
      </c>
      <c r="G1763" s="327">
        <v>20</v>
      </c>
      <c r="H1763" s="448">
        <v>62.7</v>
      </c>
    </row>
    <row r="1764" spans="1:8">
      <c r="A1764" s="330" t="s">
        <v>5999</v>
      </c>
      <c r="B1764" s="331" t="s">
        <v>6000</v>
      </c>
      <c r="C1764" s="334">
        <v>0</v>
      </c>
      <c r="D1764" s="335">
        <v>0</v>
      </c>
      <c r="E1764" s="334">
        <v>3</v>
      </c>
      <c r="F1764" s="335">
        <v>4.8</v>
      </c>
      <c r="G1764" s="327">
        <v>3</v>
      </c>
      <c r="H1764" s="448">
        <v>4.8</v>
      </c>
    </row>
    <row r="1765" spans="1:8">
      <c r="A1765" s="330" t="s">
        <v>5415</v>
      </c>
      <c r="B1765" s="331" t="s">
        <v>5617</v>
      </c>
      <c r="C1765" s="334">
        <v>0</v>
      </c>
      <c r="D1765" s="335">
        <v>0</v>
      </c>
      <c r="E1765" s="334">
        <v>0</v>
      </c>
      <c r="F1765" s="335">
        <v>1.2</v>
      </c>
      <c r="G1765" s="327">
        <v>0</v>
      </c>
      <c r="H1765" s="448">
        <v>1.2</v>
      </c>
    </row>
    <row r="1766" spans="1:8">
      <c r="A1766" s="330" t="s">
        <v>4040</v>
      </c>
      <c r="B1766" s="331" t="s">
        <v>4041</v>
      </c>
      <c r="C1766" s="334">
        <v>0</v>
      </c>
      <c r="D1766" s="335">
        <v>0</v>
      </c>
      <c r="E1766" s="334">
        <v>3</v>
      </c>
      <c r="F1766" s="335">
        <v>15.600000000000001</v>
      </c>
      <c r="G1766" s="327">
        <v>3</v>
      </c>
      <c r="H1766" s="448">
        <v>15.600000000000001</v>
      </c>
    </row>
    <row r="1767" spans="1:8">
      <c r="A1767" s="416" t="s">
        <v>6001</v>
      </c>
      <c r="B1767" s="375" t="s">
        <v>6002</v>
      </c>
      <c r="C1767" s="334">
        <v>0</v>
      </c>
      <c r="D1767" s="335">
        <v>0</v>
      </c>
      <c r="E1767" s="334">
        <v>0</v>
      </c>
      <c r="F1767" s="335">
        <v>1.2</v>
      </c>
      <c r="G1767" s="327">
        <v>0</v>
      </c>
      <c r="H1767" s="448">
        <v>1.2</v>
      </c>
    </row>
    <row r="1768" spans="1:8">
      <c r="A1768" s="330" t="s">
        <v>6003</v>
      </c>
      <c r="B1768" s="331" t="s">
        <v>6004</v>
      </c>
      <c r="C1768" s="334">
        <v>0</v>
      </c>
      <c r="D1768" s="335">
        <v>0</v>
      </c>
      <c r="E1768" s="334">
        <v>0</v>
      </c>
      <c r="F1768" s="335">
        <v>8.4</v>
      </c>
      <c r="G1768" s="327">
        <v>0</v>
      </c>
      <c r="H1768" s="448">
        <v>8.4</v>
      </c>
    </row>
    <row r="1769" spans="1:8">
      <c r="A1769" s="330" t="s">
        <v>6005</v>
      </c>
      <c r="B1769" s="331" t="s">
        <v>6006</v>
      </c>
      <c r="C1769" s="334">
        <v>0</v>
      </c>
      <c r="D1769" s="335">
        <v>0</v>
      </c>
      <c r="E1769" s="334">
        <v>0</v>
      </c>
      <c r="F1769" s="335">
        <v>1.2</v>
      </c>
      <c r="G1769" s="327">
        <v>0</v>
      </c>
      <c r="H1769" s="448">
        <v>1.2</v>
      </c>
    </row>
    <row r="1770" spans="1:8">
      <c r="A1770" s="341" t="s">
        <v>6007</v>
      </c>
      <c r="B1770" s="342" t="s">
        <v>6008</v>
      </c>
      <c r="C1770" s="334">
        <v>0</v>
      </c>
      <c r="D1770" s="335">
        <v>0</v>
      </c>
      <c r="E1770" s="334">
        <v>3</v>
      </c>
      <c r="F1770" s="335">
        <v>3.5999999999999996</v>
      </c>
      <c r="G1770" s="327">
        <v>3</v>
      </c>
      <c r="H1770" s="448">
        <v>3.5999999999999996</v>
      </c>
    </row>
    <row r="1771" spans="1:8" ht="38.25">
      <c r="A1771" s="341" t="s">
        <v>6009</v>
      </c>
      <c r="B1771" s="342" t="s">
        <v>6010</v>
      </c>
      <c r="C1771" s="334">
        <v>0</v>
      </c>
      <c r="D1771" s="335">
        <v>0</v>
      </c>
      <c r="E1771" s="334">
        <v>0</v>
      </c>
      <c r="F1771" s="335">
        <v>1.2</v>
      </c>
      <c r="G1771" s="327">
        <v>0</v>
      </c>
      <c r="H1771" s="448">
        <v>1.2</v>
      </c>
    </row>
    <row r="1772" spans="1:8">
      <c r="A1772" s="341" t="s">
        <v>5418</v>
      </c>
      <c r="B1772" s="342" t="s">
        <v>5419</v>
      </c>
      <c r="C1772" s="334">
        <v>0</v>
      </c>
      <c r="D1772" s="335">
        <v>0</v>
      </c>
      <c r="E1772" s="334">
        <v>28</v>
      </c>
      <c r="F1772" s="335">
        <v>103.19999999999999</v>
      </c>
      <c r="G1772" s="327">
        <v>28</v>
      </c>
      <c r="H1772" s="448">
        <v>103.19999999999999</v>
      </c>
    </row>
    <row r="1773" spans="1:8">
      <c r="A1773" s="341" t="s">
        <v>5420</v>
      </c>
      <c r="B1773" s="342" t="s">
        <v>5421</v>
      </c>
      <c r="C1773" s="334">
        <v>871</v>
      </c>
      <c r="D1773" s="335">
        <v>2548.7999999999997</v>
      </c>
      <c r="E1773" s="334">
        <v>3616</v>
      </c>
      <c r="F1773" s="335">
        <v>11546.4</v>
      </c>
      <c r="G1773" s="327">
        <v>4487</v>
      </c>
      <c r="H1773" s="448">
        <v>14095.199999999999</v>
      </c>
    </row>
    <row r="1774" spans="1:8">
      <c r="A1774" s="374" t="s">
        <v>6011</v>
      </c>
      <c r="B1774" s="331" t="s">
        <v>4233</v>
      </c>
      <c r="C1774" s="334">
        <v>0</v>
      </c>
      <c r="D1774" s="335">
        <v>0</v>
      </c>
      <c r="E1774" s="334">
        <v>2</v>
      </c>
      <c r="F1774" s="335">
        <v>21.6</v>
      </c>
      <c r="G1774" s="327">
        <v>2</v>
      </c>
      <c r="H1774" s="448">
        <v>21.6</v>
      </c>
    </row>
    <row r="1775" spans="1:8" ht="25.5">
      <c r="A1775" s="374" t="s">
        <v>5758</v>
      </c>
      <c r="B1775" s="331" t="s">
        <v>6012</v>
      </c>
      <c r="C1775" s="334">
        <v>0</v>
      </c>
      <c r="D1775" s="335">
        <v>0</v>
      </c>
      <c r="E1775" s="334">
        <v>29</v>
      </c>
      <c r="F1775" s="335">
        <v>4.8</v>
      </c>
      <c r="G1775" s="327">
        <v>29</v>
      </c>
      <c r="H1775" s="448">
        <v>4.8</v>
      </c>
    </row>
    <row r="1776" spans="1:8">
      <c r="A1776" s="341" t="s">
        <v>5427</v>
      </c>
      <c r="B1776" s="375" t="s">
        <v>6013</v>
      </c>
      <c r="C1776" s="334">
        <v>0</v>
      </c>
      <c r="D1776" s="335">
        <v>0</v>
      </c>
      <c r="E1776" s="334">
        <v>0</v>
      </c>
      <c r="F1776" s="335">
        <v>34.799999999999997</v>
      </c>
      <c r="G1776" s="327">
        <v>0</v>
      </c>
      <c r="H1776" s="448">
        <v>34.799999999999997</v>
      </c>
    </row>
    <row r="1777" spans="1:8">
      <c r="A1777" s="341" t="s">
        <v>5431</v>
      </c>
      <c r="B1777" s="342" t="s">
        <v>5432</v>
      </c>
      <c r="C1777" s="334">
        <v>1</v>
      </c>
      <c r="D1777" s="335">
        <v>1.2</v>
      </c>
      <c r="E1777" s="334">
        <v>55</v>
      </c>
      <c r="F1777" s="335">
        <v>204</v>
      </c>
      <c r="G1777" s="327">
        <v>56</v>
      </c>
      <c r="H1777" s="448">
        <v>205.2</v>
      </c>
    </row>
    <row r="1778" spans="1:8">
      <c r="A1778" s="341" t="s">
        <v>6014</v>
      </c>
      <c r="B1778" s="342" t="s">
        <v>6015</v>
      </c>
      <c r="C1778" s="334">
        <v>0</v>
      </c>
      <c r="D1778" s="335">
        <v>0</v>
      </c>
      <c r="E1778" s="334">
        <v>30</v>
      </c>
      <c r="F1778" s="335">
        <v>38.4</v>
      </c>
      <c r="G1778" s="327">
        <v>30</v>
      </c>
      <c r="H1778" s="448">
        <v>38.4</v>
      </c>
    </row>
    <row r="1779" spans="1:8" ht="25.5">
      <c r="A1779" s="341" t="s">
        <v>5773</v>
      </c>
      <c r="B1779" s="342" t="s">
        <v>5626</v>
      </c>
      <c r="C1779" s="334">
        <v>92</v>
      </c>
      <c r="D1779" s="335">
        <v>236.40000000000003</v>
      </c>
      <c r="E1779" s="334">
        <v>1442</v>
      </c>
      <c r="F1779" s="335">
        <v>4158</v>
      </c>
      <c r="G1779" s="327">
        <v>1534</v>
      </c>
      <c r="H1779" s="448">
        <v>4394.3999999999996</v>
      </c>
    </row>
    <row r="1780" spans="1:8">
      <c r="A1780" s="330" t="s">
        <v>5435</v>
      </c>
      <c r="B1780" s="331" t="s">
        <v>5436</v>
      </c>
      <c r="C1780" s="334">
        <v>243</v>
      </c>
      <c r="D1780" s="335">
        <v>664.4</v>
      </c>
      <c r="E1780" s="334">
        <v>2038</v>
      </c>
      <c r="F1780" s="335">
        <v>1559.8</v>
      </c>
      <c r="G1780" s="327">
        <v>2281</v>
      </c>
      <c r="H1780" s="448">
        <v>2224.1999999999998</v>
      </c>
    </row>
    <row r="1781" spans="1:8">
      <c r="A1781" s="341" t="s">
        <v>5627</v>
      </c>
      <c r="B1781" s="342" t="s">
        <v>5628</v>
      </c>
      <c r="C1781" s="334">
        <v>1</v>
      </c>
      <c r="D1781" s="335">
        <v>27.599999999999998</v>
      </c>
      <c r="E1781" s="334">
        <v>98</v>
      </c>
      <c r="F1781" s="335">
        <v>290.39999999999998</v>
      </c>
      <c r="G1781" s="327">
        <v>99</v>
      </c>
      <c r="H1781" s="448">
        <v>318</v>
      </c>
    </row>
    <row r="1782" spans="1:8">
      <c r="A1782" s="341" t="s">
        <v>5629</v>
      </c>
      <c r="B1782" s="342" t="s">
        <v>5630</v>
      </c>
      <c r="C1782" s="334">
        <v>0</v>
      </c>
      <c r="D1782" s="335">
        <v>24.2</v>
      </c>
      <c r="E1782" s="334">
        <v>89</v>
      </c>
      <c r="F1782" s="335">
        <v>273.89999999999998</v>
      </c>
      <c r="G1782" s="327">
        <v>89</v>
      </c>
      <c r="H1782" s="448">
        <v>298.09999999999997</v>
      </c>
    </row>
    <row r="1783" spans="1:8">
      <c r="A1783" s="341" t="s">
        <v>6016</v>
      </c>
      <c r="B1783" s="342" t="s">
        <v>6017</v>
      </c>
      <c r="C1783" s="334">
        <v>0</v>
      </c>
      <c r="D1783" s="335">
        <v>0</v>
      </c>
      <c r="E1783" s="334">
        <v>11</v>
      </c>
      <c r="F1783" s="335">
        <v>30</v>
      </c>
      <c r="G1783" s="327">
        <v>11</v>
      </c>
      <c r="H1783" s="448">
        <v>30</v>
      </c>
    </row>
    <row r="1784" spans="1:8" ht="25.5">
      <c r="A1784" s="341" t="s">
        <v>3115</v>
      </c>
      <c r="B1784" s="342" t="s">
        <v>3111</v>
      </c>
      <c r="C1784" s="334">
        <v>588</v>
      </c>
      <c r="D1784" s="335">
        <v>924</v>
      </c>
      <c r="E1784" s="334">
        <v>411</v>
      </c>
      <c r="F1784" s="335">
        <v>732</v>
      </c>
      <c r="G1784" s="327">
        <v>999</v>
      </c>
      <c r="H1784" s="448">
        <v>1656</v>
      </c>
    </row>
    <row r="1785" spans="1:8" ht="25.5">
      <c r="A1785" s="341" t="s">
        <v>5631</v>
      </c>
      <c r="B1785" s="342" t="s">
        <v>5911</v>
      </c>
      <c r="C1785" s="334">
        <v>0</v>
      </c>
      <c r="D1785" s="335">
        <v>0</v>
      </c>
      <c r="E1785" s="334">
        <v>180</v>
      </c>
      <c r="F1785" s="335">
        <v>220.79999999999998</v>
      </c>
      <c r="G1785" s="327">
        <v>180</v>
      </c>
      <c r="H1785" s="448">
        <v>220.79999999999998</v>
      </c>
    </row>
    <row r="1786" spans="1:8">
      <c r="A1786" s="341" t="s">
        <v>5441</v>
      </c>
      <c r="B1786" s="342" t="s">
        <v>5442</v>
      </c>
      <c r="C1786" s="334">
        <v>0</v>
      </c>
      <c r="D1786" s="335">
        <v>0</v>
      </c>
      <c r="E1786" s="334">
        <v>6</v>
      </c>
      <c r="F1786" s="335">
        <v>16.8</v>
      </c>
      <c r="G1786" s="327">
        <v>6</v>
      </c>
      <c r="H1786" s="448">
        <v>16.8</v>
      </c>
    </row>
    <row r="1787" spans="1:8" ht="29.25" customHeight="1">
      <c r="A1787" s="341" t="s">
        <v>5443</v>
      </c>
      <c r="B1787" s="342" t="s">
        <v>5444</v>
      </c>
      <c r="C1787" s="334">
        <v>0</v>
      </c>
      <c r="D1787" s="335">
        <v>0</v>
      </c>
      <c r="E1787" s="334">
        <v>1046</v>
      </c>
      <c r="F1787" s="335">
        <v>1786.8000000000002</v>
      </c>
      <c r="G1787" s="327">
        <v>1046</v>
      </c>
      <c r="H1787" s="448">
        <v>1786.8000000000002</v>
      </c>
    </row>
    <row r="1788" spans="1:8" ht="28.5" customHeight="1">
      <c r="A1788" s="341" t="s">
        <v>5776</v>
      </c>
      <c r="B1788" s="342" t="s">
        <v>5777</v>
      </c>
      <c r="C1788" s="334">
        <v>0</v>
      </c>
      <c r="D1788" s="335">
        <v>0</v>
      </c>
      <c r="E1788" s="334">
        <v>0</v>
      </c>
      <c r="F1788" s="335">
        <v>1.2</v>
      </c>
      <c r="G1788" s="327">
        <v>0</v>
      </c>
      <c r="H1788" s="448">
        <v>1.2</v>
      </c>
    </row>
    <row r="1789" spans="1:8">
      <c r="A1789" s="341" t="s">
        <v>5449</v>
      </c>
      <c r="B1789" s="342" t="s">
        <v>5450</v>
      </c>
      <c r="C1789" s="334">
        <v>0</v>
      </c>
      <c r="D1789" s="335">
        <v>0</v>
      </c>
      <c r="E1789" s="334">
        <v>30</v>
      </c>
      <c r="F1789" s="335">
        <v>79.2</v>
      </c>
      <c r="G1789" s="327">
        <v>30</v>
      </c>
      <c r="H1789" s="448">
        <v>79.2</v>
      </c>
    </row>
    <row r="1790" spans="1:8">
      <c r="A1790" s="341" t="s">
        <v>6018</v>
      </c>
      <c r="B1790" s="342" t="s">
        <v>6019</v>
      </c>
      <c r="C1790" s="334">
        <v>0</v>
      </c>
      <c r="D1790" s="335">
        <v>0</v>
      </c>
      <c r="E1790" s="334">
        <v>22</v>
      </c>
      <c r="F1790" s="335">
        <v>20.400000000000002</v>
      </c>
      <c r="G1790" s="327">
        <v>22</v>
      </c>
      <c r="H1790" s="448">
        <v>20.400000000000002</v>
      </c>
    </row>
    <row r="1791" spans="1:8">
      <c r="A1791" s="341" t="s">
        <v>5453</v>
      </c>
      <c r="B1791" s="342" t="s">
        <v>6020</v>
      </c>
      <c r="C1791" s="334">
        <v>0</v>
      </c>
      <c r="D1791" s="335">
        <v>0</v>
      </c>
      <c r="E1791" s="334">
        <v>187</v>
      </c>
      <c r="F1791" s="335">
        <v>2.4</v>
      </c>
      <c r="G1791" s="327">
        <v>187</v>
      </c>
      <c r="H1791" s="448">
        <v>2.4</v>
      </c>
    </row>
    <row r="1792" spans="1:8">
      <c r="A1792" s="341" t="s">
        <v>5461</v>
      </c>
      <c r="B1792" s="342" t="s">
        <v>5462</v>
      </c>
      <c r="C1792" s="334">
        <v>0</v>
      </c>
      <c r="D1792" s="335">
        <v>0</v>
      </c>
      <c r="E1792" s="334">
        <v>0</v>
      </c>
      <c r="F1792" s="335">
        <v>1</v>
      </c>
      <c r="G1792" s="327">
        <v>0</v>
      </c>
      <c r="H1792" s="448">
        <v>1</v>
      </c>
    </row>
    <row r="1793" spans="1:8" ht="25.5">
      <c r="A1793" s="341" t="s">
        <v>5463</v>
      </c>
      <c r="B1793" s="342" t="s">
        <v>5464</v>
      </c>
      <c r="C1793" s="334">
        <v>0</v>
      </c>
      <c r="D1793" s="335">
        <v>0</v>
      </c>
      <c r="E1793" s="334">
        <v>21</v>
      </c>
      <c r="F1793" s="335">
        <v>58.8</v>
      </c>
      <c r="G1793" s="327">
        <v>21</v>
      </c>
      <c r="H1793" s="448">
        <v>58.8</v>
      </c>
    </row>
    <row r="1794" spans="1:8" ht="25.5">
      <c r="A1794" s="341" t="s">
        <v>6021</v>
      </c>
      <c r="B1794" s="342" t="s">
        <v>6022</v>
      </c>
      <c r="C1794" s="334">
        <v>0</v>
      </c>
      <c r="D1794" s="335">
        <v>0</v>
      </c>
      <c r="E1794" s="334">
        <v>18</v>
      </c>
      <c r="F1794" s="335">
        <v>27.599999999999998</v>
      </c>
      <c r="G1794" s="327">
        <v>18</v>
      </c>
      <c r="H1794" s="448">
        <v>27.599999999999998</v>
      </c>
    </row>
    <row r="1795" spans="1:8" ht="25.5">
      <c r="A1795" s="330" t="s">
        <v>5643</v>
      </c>
      <c r="B1795" s="331" t="s">
        <v>6023</v>
      </c>
      <c r="C1795" s="334">
        <v>0</v>
      </c>
      <c r="D1795" s="335">
        <v>0</v>
      </c>
      <c r="E1795" s="334">
        <v>16</v>
      </c>
      <c r="F1795" s="335">
        <v>39.6</v>
      </c>
      <c r="G1795" s="327">
        <v>16</v>
      </c>
      <c r="H1795" s="448">
        <v>39.6</v>
      </c>
    </row>
    <row r="1796" spans="1:8">
      <c r="A1796" s="341" t="s">
        <v>6024</v>
      </c>
      <c r="B1796" s="342" t="s">
        <v>6025</v>
      </c>
      <c r="C1796" s="334">
        <v>0</v>
      </c>
      <c r="D1796" s="335">
        <v>0</v>
      </c>
      <c r="E1796" s="334">
        <v>0</v>
      </c>
      <c r="F1796" s="335">
        <v>4.8</v>
      </c>
      <c r="G1796" s="327">
        <v>0</v>
      </c>
      <c r="H1796" s="448">
        <v>4.8</v>
      </c>
    </row>
    <row r="1797" spans="1:8">
      <c r="A1797" s="515" t="s">
        <v>6026</v>
      </c>
      <c r="B1797" s="435" t="s">
        <v>6027</v>
      </c>
      <c r="C1797" s="334">
        <v>2</v>
      </c>
      <c r="D1797" s="335">
        <v>5.5</v>
      </c>
      <c r="E1797" s="334">
        <v>26</v>
      </c>
      <c r="F1797" s="335">
        <v>133.1</v>
      </c>
      <c r="G1797" s="327">
        <v>28</v>
      </c>
      <c r="H1797" s="448">
        <v>138.6</v>
      </c>
    </row>
    <row r="1798" spans="1:8" ht="13.5" customHeight="1">
      <c r="A1798" s="341" t="s">
        <v>6028</v>
      </c>
      <c r="B1798" s="342" t="s">
        <v>6029</v>
      </c>
      <c r="C1798" s="334">
        <v>0</v>
      </c>
      <c r="D1798" s="335">
        <v>0</v>
      </c>
      <c r="E1798" s="334">
        <v>0</v>
      </c>
      <c r="F1798" s="335">
        <v>1</v>
      </c>
      <c r="G1798" s="327">
        <v>0</v>
      </c>
      <c r="H1798" s="448">
        <v>1</v>
      </c>
    </row>
    <row r="1799" spans="1:8" ht="13.5" customHeight="1">
      <c r="A1799" s="515" t="s">
        <v>6030</v>
      </c>
      <c r="B1799" s="435" t="s">
        <v>6031</v>
      </c>
      <c r="C1799" s="334">
        <v>0</v>
      </c>
      <c r="D1799" s="335">
        <v>0</v>
      </c>
      <c r="E1799" s="334">
        <v>2</v>
      </c>
      <c r="F1799" s="335">
        <v>94.800000000000011</v>
      </c>
      <c r="G1799" s="327">
        <v>2</v>
      </c>
      <c r="H1799" s="448">
        <v>94.800000000000011</v>
      </c>
    </row>
    <row r="1800" spans="1:8" ht="13.5" customHeight="1">
      <c r="A1800" s="374" t="s">
        <v>5477</v>
      </c>
      <c r="B1800" s="331" t="s">
        <v>5478</v>
      </c>
      <c r="C1800" s="334">
        <v>0</v>
      </c>
      <c r="D1800" s="335">
        <v>0</v>
      </c>
      <c r="E1800" s="334">
        <v>54</v>
      </c>
      <c r="F1800" s="335">
        <v>39.6</v>
      </c>
      <c r="G1800" s="327">
        <v>54</v>
      </c>
      <c r="H1800" s="448">
        <v>39.6</v>
      </c>
    </row>
    <row r="1801" spans="1:8">
      <c r="A1801" s="341" t="s">
        <v>5479</v>
      </c>
      <c r="B1801" s="342" t="s">
        <v>6032</v>
      </c>
      <c r="C1801" s="334">
        <v>0</v>
      </c>
      <c r="D1801" s="335">
        <v>0</v>
      </c>
      <c r="E1801" s="334">
        <v>70</v>
      </c>
      <c r="F1801" s="335">
        <v>39.6</v>
      </c>
      <c r="G1801" s="327">
        <v>70</v>
      </c>
      <c r="H1801" s="448">
        <v>39.6</v>
      </c>
    </row>
    <row r="1802" spans="1:8">
      <c r="A1802" s="341" t="s">
        <v>5481</v>
      </c>
      <c r="B1802" s="342" t="s">
        <v>5652</v>
      </c>
      <c r="C1802" s="334">
        <v>4042</v>
      </c>
      <c r="D1802" s="335">
        <v>40.700000000000003</v>
      </c>
      <c r="E1802" s="334">
        <v>7194</v>
      </c>
      <c r="F1802" s="335">
        <v>21067.200000000001</v>
      </c>
      <c r="G1802" s="327">
        <v>11236</v>
      </c>
      <c r="H1802" s="448">
        <v>21107.9</v>
      </c>
    </row>
    <row r="1803" spans="1:8">
      <c r="A1803" s="341" t="s">
        <v>6033</v>
      </c>
      <c r="B1803" s="342" t="s">
        <v>6034</v>
      </c>
      <c r="C1803" s="334">
        <v>323</v>
      </c>
      <c r="D1803" s="335">
        <v>856.8</v>
      </c>
      <c r="E1803" s="334">
        <v>1065</v>
      </c>
      <c r="F1803" s="335">
        <v>3655.2000000000003</v>
      </c>
      <c r="G1803" s="327">
        <v>1388</v>
      </c>
      <c r="H1803" s="448">
        <v>4512</v>
      </c>
    </row>
    <row r="1804" spans="1:8">
      <c r="A1804" s="516" t="s">
        <v>6035</v>
      </c>
      <c r="B1804" s="375" t="s">
        <v>6036</v>
      </c>
      <c r="C1804" s="334">
        <v>323</v>
      </c>
      <c r="D1804" s="335">
        <v>1246.3</v>
      </c>
      <c r="E1804" s="334">
        <v>628</v>
      </c>
      <c r="F1804" s="335">
        <v>2300.1</v>
      </c>
      <c r="G1804" s="327">
        <v>951</v>
      </c>
      <c r="H1804" s="448">
        <v>3546.3999999999996</v>
      </c>
    </row>
    <row r="1805" spans="1:8">
      <c r="A1805" s="515" t="s">
        <v>5654</v>
      </c>
      <c r="B1805" s="435" t="s">
        <v>5655</v>
      </c>
      <c r="C1805" s="334">
        <v>0</v>
      </c>
      <c r="D1805" s="335">
        <v>0</v>
      </c>
      <c r="E1805" s="334">
        <v>0</v>
      </c>
      <c r="F1805" s="335">
        <v>33.6</v>
      </c>
      <c r="G1805" s="327">
        <v>0</v>
      </c>
      <c r="H1805" s="448">
        <v>33.6</v>
      </c>
    </row>
    <row r="1806" spans="1:8" ht="12.75" customHeight="1">
      <c r="A1806" s="341" t="s">
        <v>5657</v>
      </c>
      <c r="B1806" s="342" t="s">
        <v>5930</v>
      </c>
      <c r="C1806" s="334">
        <v>0</v>
      </c>
      <c r="D1806" s="335">
        <v>0</v>
      </c>
      <c r="E1806" s="334">
        <v>1</v>
      </c>
      <c r="F1806" s="335">
        <v>2.4</v>
      </c>
      <c r="G1806" s="327">
        <v>1</v>
      </c>
      <c r="H1806" s="448">
        <v>2.4</v>
      </c>
    </row>
    <row r="1807" spans="1:8" ht="29.25" customHeight="1">
      <c r="A1807" s="341" t="s">
        <v>5665</v>
      </c>
      <c r="B1807" s="342" t="s">
        <v>5492</v>
      </c>
      <c r="C1807" s="334">
        <v>1</v>
      </c>
      <c r="D1807" s="335">
        <v>2</v>
      </c>
      <c r="E1807" s="334">
        <v>757</v>
      </c>
      <c r="F1807" s="335">
        <v>1393.2</v>
      </c>
      <c r="G1807" s="327">
        <v>758</v>
      </c>
      <c r="H1807" s="448">
        <v>1395.2</v>
      </c>
    </row>
    <row r="1808" spans="1:8">
      <c r="A1808" s="341" t="s">
        <v>5493</v>
      </c>
      <c r="B1808" s="342" t="s">
        <v>6037</v>
      </c>
      <c r="C1808" s="334">
        <v>0</v>
      </c>
      <c r="D1808" s="335">
        <v>0</v>
      </c>
      <c r="E1808" s="334">
        <v>0</v>
      </c>
      <c r="F1808" s="335">
        <v>4.8</v>
      </c>
      <c r="G1808" s="327">
        <v>0</v>
      </c>
      <c r="H1808" s="448">
        <v>4.8</v>
      </c>
    </row>
    <row r="1809" spans="1:8" ht="25.5">
      <c r="A1809" s="330" t="s">
        <v>5495</v>
      </c>
      <c r="B1809" s="331" t="s">
        <v>5496</v>
      </c>
      <c r="C1809" s="334">
        <v>0</v>
      </c>
      <c r="D1809" s="335">
        <v>0</v>
      </c>
      <c r="E1809" s="334">
        <v>0</v>
      </c>
      <c r="F1809" s="335">
        <v>4.8</v>
      </c>
      <c r="G1809" s="327">
        <v>0</v>
      </c>
      <c r="H1809" s="448">
        <v>4.8</v>
      </c>
    </row>
    <row r="1810" spans="1:8" ht="25.5">
      <c r="A1810" s="341" t="s">
        <v>5497</v>
      </c>
      <c r="B1810" s="342" t="s">
        <v>5498</v>
      </c>
      <c r="C1810" s="334">
        <v>0</v>
      </c>
      <c r="D1810" s="335">
        <v>0</v>
      </c>
      <c r="E1810" s="334">
        <v>0</v>
      </c>
      <c r="F1810" s="335">
        <v>30</v>
      </c>
      <c r="G1810" s="327">
        <v>0</v>
      </c>
      <c r="H1810" s="448">
        <v>30</v>
      </c>
    </row>
    <row r="1811" spans="1:8">
      <c r="A1811" s="341" t="s">
        <v>5499</v>
      </c>
      <c r="B1811" s="342" t="s">
        <v>5500</v>
      </c>
      <c r="C1811" s="334">
        <v>1</v>
      </c>
      <c r="D1811" s="335">
        <v>45</v>
      </c>
      <c r="E1811" s="334">
        <v>476</v>
      </c>
      <c r="F1811" s="335">
        <v>1340.3999999999999</v>
      </c>
      <c r="G1811" s="327">
        <v>477</v>
      </c>
      <c r="H1811" s="448">
        <v>1385.3999999999999</v>
      </c>
    </row>
    <row r="1812" spans="1:8" ht="25.5">
      <c r="A1812" s="330" t="s">
        <v>6038</v>
      </c>
      <c r="B1812" s="331" t="s">
        <v>6039</v>
      </c>
      <c r="C1812" s="334">
        <v>0</v>
      </c>
      <c r="D1812" s="335">
        <v>40.800000000000004</v>
      </c>
      <c r="E1812" s="334">
        <v>457</v>
      </c>
      <c r="F1812" s="335">
        <v>1219.1999999999998</v>
      </c>
      <c r="G1812" s="327">
        <v>457</v>
      </c>
      <c r="H1812" s="448">
        <v>1259.9999999999998</v>
      </c>
    </row>
    <row r="1813" spans="1:8" ht="25.5">
      <c r="A1813" s="341" t="s">
        <v>5501</v>
      </c>
      <c r="B1813" s="342" t="s">
        <v>5667</v>
      </c>
      <c r="C1813" s="334">
        <v>0</v>
      </c>
      <c r="D1813" s="335">
        <v>0</v>
      </c>
      <c r="E1813" s="334">
        <v>0</v>
      </c>
      <c r="F1813" s="335">
        <v>1</v>
      </c>
      <c r="G1813" s="327">
        <v>0</v>
      </c>
      <c r="H1813" s="448">
        <v>1</v>
      </c>
    </row>
    <row r="1814" spans="1:8" ht="25.5">
      <c r="A1814" s="330" t="s">
        <v>5503</v>
      </c>
      <c r="B1814" s="331" t="s">
        <v>6040</v>
      </c>
      <c r="C1814" s="334">
        <v>0</v>
      </c>
      <c r="D1814" s="335">
        <v>1.2</v>
      </c>
      <c r="E1814" s="334">
        <v>0</v>
      </c>
      <c r="F1814" s="335">
        <v>1</v>
      </c>
      <c r="G1814" s="327">
        <v>0</v>
      </c>
      <c r="H1814" s="448">
        <v>2.2000000000000002</v>
      </c>
    </row>
    <row r="1815" spans="1:8" ht="25.5">
      <c r="A1815" s="330" t="s">
        <v>5505</v>
      </c>
      <c r="B1815" s="331" t="s">
        <v>5506</v>
      </c>
      <c r="C1815" s="334">
        <v>0</v>
      </c>
      <c r="D1815" s="335">
        <v>0</v>
      </c>
      <c r="E1815" s="334">
        <v>0</v>
      </c>
      <c r="F1815" s="335">
        <v>1</v>
      </c>
      <c r="G1815" s="327">
        <v>0</v>
      </c>
      <c r="H1815" s="448">
        <v>1</v>
      </c>
    </row>
    <row r="1816" spans="1:8" ht="25.5">
      <c r="A1816" s="374" t="s">
        <v>5507</v>
      </c>
      <c r="B1816" s="331" t="s">
        <v>5508</v>
      </c>
      <c r="C1816" s="334">
        <v>0</v>
      </c>
      <c r="D1816" s="335">
        <v>4.8</v>
      </c>
      <c r="E1816" s="334">
        <v>0</v>
      </c>
      <c r="F1816" s="335">
        <v>26.4</v>
      </c>
      <c r="G1816" s="327">
        <v>0</v>
      </c>
      <c r="H1816" s="448">
        <v>31.2</v>
      </c>
    </row>
    <row r="1817" spans="1:8" ht="25.5">
      <c r="A1817" s="341" t="s">
        <v>5509</v>
      </c>
      <c r="B1817" s="342" t="s">
        <v>5668</v>
      </c>
      <c r="C1817" s="334">
        <v>0</v>
      </c>
      <c r="D1817" s="335">
        <v>0</v>
      </c>
      <c r="E1817" s="334">
        <v>0</v>
      </c>
      <c r="F1817" s="335">
        <v>2.4</v>
      </c>
      <c r="G1817" s="327">
        <v>0</v>
      </c>
      <c r="H1817" s="448">
        <v>2.4</v>
      </c>
    </row>
    <row r="1818" spans="1:8" ht="25.5">
      <c r="A1818" s="347" t="s">
        <v>5511</v>
      </c>
      <c r="B1818" s="375" t="s">
        <v>5512</v>
      </c>
      <c r="C1818" s="334">
        <v>0</v>
      </c>
      <c r="D1818" s="335">
        <v>0</v>
      </c>
      <c r="E1818" s="334">
        <v>104</v>
      </c>
      <c r="F1818" s="335">
        <v>385.2</v>
      </c>
      <c r="G1818" s="327">
        <v>104</v>
      </c>
      <c r="H1818" s="448">
        <v>385.2</v>
      </c>
    </row>
    <row r="1819" spans="1:8">
      <c r="A1819" s="330" t="s">
        <v>5671</v>
      </c>
      <c r="B1819" s="331" t="s">
        <v>6041</v>
      </c>
      <c r="C1819" s="334">
        <v>0</v>
      </c>
      <c r="D1819" s="335">
        <v>0</v>
      </c>
      <c r="E1819" s="334">
        <v>0</v>
      </c>
      <c r="F1819" s="335">
        <v>1.2</v>
      </c>
      <c r="G1819" s="327">
        <v>0</v>
      </c>
      <c r="H1819" s="448">
        <v>1.2</v>
      </c>
    </row>
    <row r="1820" spans="1:8" ht="25.5">
      <c r="A1820" s="330" t="s">
        <v>5513</v>
      </c>
      <c r="B1820" s="331" t="s">
        <v>5514</v>
      </c>
      <c r="C1820" s="334">
        <v>87</v>
      </c>
      <c r="D1820" s="335">
        <v>236.40000000000003</v>
      </c>
      <c r="E1820" s="334">
        <v>358</v>
      </c>
      <c r="F1820" s="335">
        <v>633.6</v>
      </c>
      <c r="G1820" s="327">
        <v>445</v>
      </c>
      <c r="H1820" s="448">
        <v>870</v>
      </c>
    </row>
    <row r="1821" spans="1:8" ht="25.5">
      <c r="A1821" s="330" t="s">
        <v>5673</v>
      </c>
      <c r="B1821" s="331" t="s">
        <v>5674</v>
      </c>
      <c r="C1821" s="334">
        <v>0</v>
      </c>
      <c r="D1821" s="335">
        <v>0</v>
      </c>
      <c r="E1821" s="334">
        <v>89</v>
      </c>
      <c r="F1821" s="335">
        <v>94.800000000000011</v>
      </c>
      <c r="G1821" s="327">
        <v>89</v>
      </c>
      <c r="H1821" s="448">
        <v>94.800000000000011</v>
      </c>
    </row>
    <row r="1822" spans="1:8" ht="25.5">
      <c r="A1822" s="341" t="s">
        <v>5515</v>
      </c>
      <c r="B1822" s="342" t="s">
        <v>5516</v>
      </c>
      <c r="C1822" s="334">
        <v>5</v>
      </c>
      <c r="D1822" s="335">
        <v>44</v>
      </c>
      <c r="E1822" s="334">
        <v>466</v>
      </c>
      <c r="F1822" s="335">
        <v>1283.7</v>
      </c>
      <c r="G1822" s="327">
        <v>471</v>
      </c>
      <c r="H1822" s="448">
        <v>1327.7</v>
      </c>
    </row>
    <row r="1823" spans="1:8" ht="25.5">
      <c r="A1823" s="330" t="s">
        <v>5517</v>
      </c>
      <c r="B1823" s="331" t="s">
        <v>5518</v>
      </c>
      <c r="C1823" s="334">
        <v>10</v>
      </c>
      <c r="D1823" s="335">
        <v>26.4</v>
      </c>
      <c r="E1823" s="334">
        <v>8336</v>
      </c>
      <c r="F1823" s="335">
        <v>20712</v>
      </c>
      <c r="G1823" s="327">
        <v>8346</v>
      </c>
      <c r="H1823" s="448">
        <v>20738.400000000001</v>
      </c>
    </row>
    <row r="1824" spans="1:8" ht="25.5">
      <c r="A1824" s="330" t="s">
        <v>5519</v>
      </c>
      <c r="B1824" s="331" t="s">
        <v>5520</v>
      </c>
      <c r="C1824" s="334">
        <v>153</v>
      </c>
      <c r="D1824" s="335">
        <v>451</v>
      </c>
      <c r="E1824" s="334">
        <v>1669</v>
      </c>
      <c r="F1824" s="335">
        <v>5211.8</v>
      </c>
      <c r="G1824" s="327">
        <v>1822</v>
      </c>
      <c r="H1824" s="448">
        <v>5662.8</v>
      </c>
    </row>
    <row r="1825" spans="1:8" ht="25.5">
      <c r="A1825" s="330" t="s">
        <v>5521</v>
      </c>
      <c r="B1825" s="331" t="s">
        <v>5522</v>
      </c>
      <c r="C1825" s="334">
        <v>0</v>
      </c>
      <c r="D1825" s="335">
        <v>7.7</v>
      </c>
      <c r="E1825" s="334">
        <v>7</v>
      </c>
      <c r="F1825" s="335">
        <v>23.1</v>
      </c>
      <c r="G1825" s="327">
        <v>7</v>
      </c>
      <c r="H1825" s="448">
        <v>30.8</v>
      </c>
    </row>
    <row r="1826" spans="1:8" ht="25.5">
      <c r="A1826" s="330" t="s">
        <v>5523</v>
      </c>
      <c r="B1826" s="331" t="s">
        <v>5524</v>
      </c>
      <c r="C1826" s="334">
        <v>27</v>
      </c>
      <c r="D1826" s="335">
        <v>108</v>
      </c>
      <c r="E1826" s="334">
        <v>699</v>
      </c>
      <c r="F1826" s="335">
        <v>1004.4000000000001</v>
      </c>
      <c r="G1826" s="327">
        <v>726</v>
      </c>
      <c r="H1826" s="448">
        <v>1112.4000000000001</v>
      </c>
    </row>
    <row r="1827" spans="1:8" ht="25.5">
      <c r="A1827" s="330" t="s">
        <v>5525</v>
      </c>
      <c r="B1827" s="331" t="s">
        <v>5526</v>
      </c>
      <c r="C1827" s="334">
        <v>223</v>
      </c>
      <c r="D1827" s="335">
        <v>521</v>
      </c>
      <c r="E1827" s="334">
        <v>4209</v>
      </c>
      <c r="F1827" s="335">
        <v>9063.6</v>
      </c>
      <c r="G1827" s="327">
        <v>4432</v>
      </c>
      <c r="H1827" s="448">
        <v>9584.6</v>
      </c>
    </row>
    <row r="1828" spans="1:8" ht="25.5">
      <c r="A1828" s="330" t="s">
        <v>5527</v>
      </c>
      <c r="B1828" s="331" t="s">
        <v>5528</v>
      </c>
      <c r="C1828" s="334">
        <v>603</v>
      </c>
      <c r="D1828" s="335">
        <v>1778.7</v>
      </c>
      <c r="E1828" s="334">
        <v>12599</v>
      </c>
      <c r="F1828" s="335">
        <v>31134.400000000001</v>
      </c>
      <c r="G1828" s="327">
        <v>13202</v>
      </c>
      <c r="H1828" s="448">
        <v>32913.1</v>
      </c>
    </row>
    <row r="1829" spans="1:8" ht="25.5">
      <c r="A1829" s="330" t="s">
        <v>2741</v>
      </c>
      <c r="B1829" s="331" t="s">
        <v>5529</v>
      </c>
      <c r="C1829" s="334">
        <v>1391</v>
      </c>
      <c r="D1829" s="335">
        <v>3626</v>
      </c>
      <c r="E1829" s="334">
        <v>9597</v>
      </c>
      <c r="F1829" s="335">
        <v>25471.599999999999</v>
      </c>
      <c r="G1829" s="327">
        <v>10988</v>
      </c>
      <c r="H1829" s="448">
        <v>29097.599999999999</v>
      </c>
    </row>
    <row r="1830" spans="1:8" ht="25.5">
      <c r="A1830" s="330" t="s">
        <v>5532</v>
      </c>
      <c r="B1830" s="331" t="s">
        <v>5533</v>
      </c>
      <c r="C1830" s="334">
        <v>148</v>
      </c>
      <c r="D1830" s="335">
        <v>53.9</v>
      </c>
      <c r="E1830" s="334">
        <v>7277</v>
      </c>
      <c r="F1830" s="335">
        <v>18992.599999999999</v>
      </c>
      <c r="G1830" s="327">
        <v>7425</v>
      </c>
      <c r="H1830" s="448">
        <v>19046.5</v>
      </c>
    </row>
    <row r="1831" spans="1:8" ht="25.5">
      <c r="A1831" s="330" t="s">
        <v>5534</v>
      </c>
      <c r="B1831" s="331" t="s">
        <v>5535</v>
      </c>
      <c r="C1831" s="334">
        <v>0</v>
      </c>
      <c r="D1831" s="335">
        <v>0</v>
      </c>
      <c r="E1831" s="334">
        <v>0</v>
      </c>
      <c r="F1831" s="335">
        <v>1</v>
      </c>
      <c r="G1831" s="327">
        <v>0</v>
      </c>
      <c r="H1831" s="448">
        <v>1</v>
      </c>
    </row>
    <row r="1832" spans="1:8">
      <c r="A1832" s="330" t="s">
        <v>5536</v>
      </c>
      <c r="B1832" s="331" t="s">
        <v>5537</v>
      </c>
      <c r="C1832" s="334">
        <v>0</v>
      </c>
      <c r="D1832" s="335">
        <v>1.2</v>
      </c>
      <c r="E1832" s="334">
        <v>0</v>
      </c>
      <c r="F1832" s="335">
        <v>1</v>
      </c>
      <c r="G1832" s="327">
        <v>0</v>
      </c>
      <c r="H1832" s="448">
        <v>2.2000000000000002</v>
      </c>
    </row>
    <row r="1833" spans="1:8">
      <c r="A1833" s="330" t="s">
        <v>5540</v>
      </c>
      <c r="B1833" s="331" t="s">
        <v>5541</v>
      </c>
      <c r="C1833" s="334">
        <v>28</v>
      </c>
      <c r="D1833" s="335">
        <v>88</v>
      </c>
      <c r="E1833" s="334">
        <v>1757</v>
      </c>
      <c r="F1833" s="335">
        <v>3691.6</v>
      </c>
      <c r="G1833" s="327">
        <v>1785</v>
      </c>
      <c r="H1833" s="448">
        <v>3779.6</v>
      </c>
    </row>
    <row r="1834" spans="1:8" ht="25.5">
      <c r="A1834" s="330" t="s">
        <v>5675</v>
      </c>
      <c r="B1834" s="331" t="s">
        <v>5676</v>
      </c>
      <c r="C1834" s="334">
        <v>0</v>
      </c>
      <c r="D1834" s="335">
        <v>0</v>
      </c>
      <c r="E1834" s="334">
        <v>0</v>
      </c>
      <c r="F1834" s="335">
        <v>3.5999999999999996</v>
      </c>
      <c r="G1834" s="327">
        <v>0</v>
      </c>
      <c r="H1834" s="448">
        <v>3.5999999999999996</v>
      </c>
    </row>
    <row r="1835" spans="1:8" ht="25.5">
      <c r="A1835" s="330" t="s">
        <v>5677</v>
      </c>
      <c r="B1835" s="331" t="s">
        <v>5678</v>
      </c>
      <c r="C1835" s="334">
        <v>0</v>
      </c>
      <c r="D1835" s="335">
        <v>0</v>
      </c>
      <c r="E1835" s="334">
        <v>0</v>
      </c>
      <c r="F1835" s="335">
        <v>1</v>
      </c>
      <c r="G1835" s="327">
        <v>0</v>
      </c>
      <c r="H1835" s="448">
        <v>1</v>
      </c>
    </row>
    <row r="1836" spans="1:8" ht="25.5">
      <c r="A1836" s="330" t="s">
        <v>5542</v>
      </c>
      <c r="B1836" s="331" t="s">
        <v>6042</v>
      </c>
      <c r="C1836" s="334">
        <v>10</v>
      </c>
      <c r="D1836" s="335">
        <v>13.2</v>
      </c>
      <c r="E1836" s="334">
        <v>208</v>
      </c>
      <c r="F1836" s="335">
        <v>610.5</v>
      </c>
      <c r="G1836" s="327">
        <v>218</v>
      </c>
      <c r="H1836" s="448">
        <v>623.70000000000005</v>
      </c>
    </row>
    <row r="1837" spans="1:8" ht="25.5">
      <c r="A1837" s="330" t="s">
        <v>6043</v>
      </c>
      <c r="B1837" s="331" t="s">
        <v>6044</v>
      </c>
      <c r="C1837" s="334">
        <v>0</v>
      </c>
      <c r="D1837" s="335">
        <v>0</v>
      </c>
      <c r="E1837" s="334">
        <v>45</v>
      </c>
      <c r="F1837" s="335">
        <v>764.4</v>
      </c>
      <c r="G1837" s="327">
        <v>45</v>
      </c>
      <c r="H1837" s="448">
        <v>764.4</v>
      </c>
    </row>
    <row r="1838" spans="1:8" ht="12.75" customHeight="1">
      <c r="A1838" s="330" t="s">
        <v>6045</v>
      </c>
      <c r="B1838" s="331" t="s">
        <v>6046</v>
      </c>
      <c r="C1838" s="334">
        <v>0</v>
      </c>
      <c r="D1838" s="335">
        <v>0</v>
      </c>
      <c r="E1838" s="334">
        <v>0</v>
      </c>
      <c r="F1838" s="335">
        <v>1</v>
      </c>
      <c r="G1838" s="327">
        <v>0</v>
      </c>
      <c r="H1838" s="448">
        <v>1</v>
      </c>
    </row>
    <row r="1839" spans="1:8" ht="25.5">
      <c r="A1839" s="330" t="s">
        <v>5544</v>
      </c>
      <c r="B1839" s="331" t="s">
        <v>5545</v>
      </c>
      <c r="C1839" s="334">
        <v>58</v>
      </c>
      <c r="D1839" s="335">
        <v>124.3</v>
      </c>
      <c r="E1839" s="334">
        <v>2384</v>
      </c>
      <c r="F1839" s="335">
        <v>3318.7</v>
      </c>
      <c r="G1839" s="327">
        <v>2442</v>
      </c>
      <c r="H1839" s="448">
        <v>3443</v>
      </c>
    </row>
    <row r="1840" spans="1:8" ht="25.5">
      <c r="A1840" s="330" t="s">
        <v>5546</v>
      </c>
      <c r="B1840" s="331" t="s">
        <v>5547</v>
      </c>
      <c r="C1840" s="334">
        <v>1</v>
      </c>
      <c r="D1840" s="335">
        <v>30</v>
      </c>
      <c r="E1840" s="334">
        <v>1604</v>
      </c>
      <c r="F1840" s="335">
        <v>4579.2</v>
      </c>
      <c r="G1840" s="327">
        <v>1605</v>
      </c>
      <c r="H1840" s="448">
        <v>4609.2</v>
      </c>
    </row>
    <row r="1841" spans="1:8">
      <c r="A1841" s="330" t="s">
        <v>5548</v>
      </c>
      <c r="B1841" s="331" t="s">
        <v>5549</v>
      </c>
      <c r="C1841" s="334">
        <v>0</v>
      </c>
      <c r="D1841" s="335">
        <v>0</v>
      </c>
      <c r="E1841" s="334">
        <v>261</v>
      </c>
      <c r="F1841" s="335">
        <v>326.40000000000003</v>
      </c>
      <c r="G1841" s="327">
        <v>261</v>
      </c>
      <c r="H1841" s="448">
        <v>326.40000000000003</v>
      </c>
    </row>
    <row r="1842" spans="1:8">
      <c r="A1842" s="330" t="s">
        <v>5682</v>
      </c>
      <c r="B1842" s="331" t="s">
        <v>5683</v>
      </c>
      <c r="C1842" s="334">
        <v>0</v>
      </c>
      <c r="D1842" s="335">
        <v>0</v>
      </c>
      <c r="E1842" s="334">
        <v>0</v>
      </c>
      <c r="F1842" s="335">
        <v>3.5999999999999996</v>
      </c>
      <c r="G1842" s="327">
        <v>0</v>
      </c>
      <c r="H1842" s="448">
        <v>3.5999999999999996</v>
      </c>
    </row>
    <row r="1843" spans="1:8" ht="25.5">
      <c r="A1843" s="330" t="s">
        <v>5550</v>
      </c>
      <c r="B1843" s="331" t="s">
        <v>5551</v>
      </c>
      <c r="C1843" s="334">
        <v>0</v>
      </c>
      <c r="D1843" s="335">
        <v>0</v>
      </c>
      <c r="E1843" s="334">
        <v>24</v>
      </c>
      <c r="F1843" s="335">
        <v>98.4</v>
      </c>
      <c r="G1843" s="327">
        <v>24</v>
      </c>
      <c r="H1843" s="448">
        <v>98.4</v>
      </c>
    </row>
    <row r="1844" spans="1:8">
      <c r="A1844" s="330" t="s">
        <v>5552</v>
      </c>
      <c r="B1844" s="331" t="s">
        <v>5553</v>
      </c>
      <c r="C1844" s="334">
        <v>23</v>
      </c>
      <c r="D1844" s="335">
        <v>67</v>
      </c>
      <c r="E1844" s="334">
        <v>813</v>
      </c>
      <c r="F1844" s="335">
        <v>2318.3999999999996</v>
      </c>
      <c r="G1844" s="327">
        <v>836</v>
      </c>
      <c r="H1844" s="448">
        <v>2385.3999999999996</v>
      </c>
    </row>
    <row r="1845" spans="1:8" ht="25.5">
      <c r="A1845" s="330" t="s">
        <v>5554</v>
      </c>
      <c r="B1845" s="331" t="s">
        <v>5555</v>
      </c>
      <c r="C1845" s="334">
        <v>791</v>
      </c>
      <c r="D1845" s="335">
        <v>2341.9</v>
      </c>
      <c r="E1845" s="334">
        <v>8437</v>
      </c>
      <c r="F1845" s="335">
        <v>29755</v>
      </c>
      <c r="G1845" s="327">
        <v>9228</v>
      </c>
      <c r="H1845" s="448">
        <v>32096.9</v>
      </c>
    </row>
    <row r="1846" spans="1:8" ht="25.5">
      <c r="A1846" s="330" t="s">
        <v>6047</v>
      </c>
      <c r="B1846" s="331" t="s">
        <v>6048</v>
      </c>
      <c r="C1846" s="334">
        <v>0</v>
      </c>
      <c r="D1846" s="335">
        <v>0</v>
      </c>
      <c r="E1846" s="334">
        <v>3</v>
      </c>
      <c r="F1846" s="335">
        <v>1.2</v>
      </c>
      <c r="G1846" s="327">
        <v>3</v>
      </c>
      <c r="H1846" s="448">
        <v>1.2</v>
      </c>
    </row>
    <row r="1847" spans="1:8">
      <c r="A1847" s="330" t="s">
        <v>5570</v>
      </c>
      <c r="B1847" s="331" t="s">
        <v>6049</v>
      </c>
      <c r="C1847" s="334">
        <v>0</v>
      </c>
      <c r="D1847" s="335">
        <v>0</v>
      </c>
      <c r="E1847" s="334">
        <v>77</v>
      </c>
      <c r="F1847" s="335">
        <v>154.79999999999998</v>
      </c>
      <c r="G1847" s="327">
        <v>77</v>
      </c>
      <c r="H1847" s="448">
        <v>154.79999999999998</v>
      </c>
    </row>
    <row r="1848" spans="1:8" ht="25.5">
      <c r="A1848" s="330" t="s">
        <v>5576</v>
      </c>
      <c r="B1848" s="331" t="s">
        <v>5577</v>
      </c>
      <c r="C1848" s="334">
        <v>0</v>
      </c>
      <c r="D1848" s="335">
        <v>1.1000000000000001</v>
      </c>
      <c r="E1848" s="334">
        <v>1063</v>
      </c>
      <c r="F1848" s="335">
        <v>1298</v>
      </c>
      <c r="G1848" s="327">
        <v>1063</v>
      </c>
      <c r="H1848" s="448">
        <v>1299.0999999999999</v>
      </c>
    </row>
    <row r="1849" spans="1:8">
      <c r="A1849" s="330" t="s">
        <v>5578</v>
      </c>
      <c r="B1849" s="331" t="s">
        <v>5941</v>
      </c>
      <c r="C1849" s="334">
        <v>0</v>
      </c>
      <c r="D1849" s="335">
        <v>1.1000000000000001</v>
      </c>
      <c r="E1849" s="334">
        <v>4160</v>
      </c>
      <c r="F1849" s="335">
        <v>10552.3</v>
      </c>
      <c r="G1849" s="327">
        <v>4160</v>
      </c>
      <c r="H1849" s="448">
        <v>10553.4</v>
      </c>
    </row>
    <row r="1850" spans="1:8" ht="25.5">
      <c r="A1850" s="330" t="s">
        <v>5580</v>
      </c>
      <c r="B1850" s="331" t="s">
        <v>5581</v>
      </c>
      <c r="C1850" s="334">
        <v>140</v>
      </c>
      <c r="D1850" s="335">
        <v>790.8</v>
      </c>
      <c r="E1850" s="334">
        <v>1101</v>
      </c>
      <c r="F1850" s="335">
        <v>3758.4</v>
      </c>
      <c r="G1850" s="327">
        <v>1241</v>
      </c>
      <c r="H1850" s="448">
        <v>4549.2</v>
      </c>
    </row>
    <row r="1851" spans="1:8" ht="25.5">
      <c r="A1851" s="330" t="s">
        <v>5692</v>
      </c>
      <c r="B1851" s="331" t="s">
        <v>6050</v>
      </c>
      <c r="C1851" s="334">
        <v>0</v>
      </c>
      <c r="D1851" s="335">
        <v>0</v>
      </c>
      <c r="E1851" s="334">
        <v>0</v>
      </c>
      <c r="F1851" s="335">
        <v>1.2</v>
      </c>
      <c r="G1851" s="327">
        <v>0</v>
      </c>
      <c r="H1851" s="448">
        <v>1.2</v>
      </c>
    </row>
    <row r="1852" spans="1:8" ht="25.5">
      <c r="A1852" s="330" t="s">
        <v>1879</v>
      </c>
      <c r="B1852" s="331" t="s">
        <v>6051</v>
      </c>
      <c r="C1852" s="334">
        <v>631</v>
      </c>
      <c r="D1852" s="335">
        <v>1884.3</v>
      </c>
      <c r="E1852" s="334">
        <v>24</v>
      </c>
      <c r="F1852" s="335">
        <v>206.8</v>
      </c>
      <c r="G1852" s="327">
        <v>655</v>
      </c>
      <c r="H1852" s="448">
        <v>2091.1</v>
      </c>
    </row>
    <row r="1853" spans="1:8" ht="25.5">
      <c r="A1853" s="330" t="s">
        <v>1880</v>
      </c>
      <c r="B1853" s="331" t="s">
        <v>6052</v>
      </c>
      <c r="C1853" s="334">
        <v>3</v>
      </c>
      <c r="D1853" s="335">
        <v>466</v>
      </c>
      <c r="E1853" s="334">
        <v>20</v>
      </c>
      <c r="F1853" s="335">
        <v>166.79999999999998</v>
      </c>
      <c r="G1853" s="327">
        <v>23</v>
      </c>
      <c r="H1853" s="448">
        <v>632.79999999999995</v>
      </c>
    </row>
    <row r="1854" spans="1:8" ht="12.75" customHeight="1">
      <c r="A1854" s="330" t="s">
        <v>6053</v>
      </c>
      <c r="B1854" s="331" t="s">
        <v>6054</v>
      </c>
      <c r="C1854" s="334">
        <v>4</v>
      </c>
      <c r="D1854" s="335">
        <v>27.599999999999998</v>
      </c>
      <c r="E1854" s="334">
        <v>0</v>
      </c>
      <c r="F1854" s="335">
        <v>1</v>
      </c>
      <c r="G1854" s="327">
        <v>4</v>
      </c>
      <c r="H1854" s="448">
        <v>28.599999999999998</v>
      </c>
    </row>
    <row r="1855" spans="1:8">
      <c r="A1855" s="330" t="s">
        <v>5696</v>
      </c>
      <c r="B1855" s="331" t="s">
        <v>5619</v>
      </c>
      <c r="C1855" s="334">
        <v>345</v>
      </c>
      <c r="D1855" s="335">
        <v>1012.8000000000001</v>
      </c>
      <c r="E1855" s="334">
        <v>1</v>
      </c>
      <c r="F1855" s="335">
        <v>1</v>
      </c>
      <c r="G1855" s="327">
        <v>346</v>
      </c>
      <c r="H1855" s="448">
        <v>1013.8000000000001</v>
      </c>
    </row>
    <row r="1856" spans="1:8">
      <c r="A1856" s="330" t="s">
        <v>5394</v>
      </c>
      <c r="B1856" s="331" t="s">
        <v>5395</v>
      </c>
      <c r="C1856" s="334">
        <v>0</v>
      </c>
      <c r="D1856" s="335"/>
      <c r="E1856" s="334">
        <v>9</v>
      </c>
      <c r="F1856" s="335"/>
      <c r="G1856" s="327">
        <v>9</v>
      </c>
      <c r="H1856" s="448"/>
    </row>
    <row r="1857" spans="1:8" ht="25.5">
      <c r="A1857" s="330" t="s">
        <v>5640</v>
      </c>
      <c r="B1857" s="331" t="s">
        <v>7309</v>
      </c>
      <c r="C1857" s="334">
        <v>0</v>
      </c>
      <c r="D1857" s="335"/>
      <c r="E1857" s="334">
        <v>1</v>
      </c>
      <c r="F1857" s="335"/>
      <c r="G1857" s="327">
        <v>1</v>
      </c>
      <c r="H1857" s="448"/>
    </row>
    <row r="1858" spans="1:8" ht="25.5">
      <c r="A1858" s="330" t="s">
        <v>5556</v>
      </c>
      <c r="B1858" s="331" t="s">
        <v>7310</v>
      </c>
      <c r="C1858" s="334">
        <v>0</v>
      </c>
      <c r="D1858" s="335"/>
      <c r="E1858" s="334">
        <v>4</v>
      </c>
      <c r="F1858" s="335"/>
      <c r="G1858" s="327">
        <v>4</v>
      </c>
      <c r="H1858" s="448"/>
    </row>
    <row r="1859" spans="1:8" ht="25.5">
      <c r="A1859" s="330" t="s">
        <v>6542</v>
      </c>
      <c r="B1859" s="331" t="s">
        <v>7311</v>
      </c>
      <c r="C1859" s="517">
        <v>0</v>
      </c>
      <c r="D1859" s="518"/>
      <c r="E1859" s="517">
        <v>1</v>
      </c>
      <c r="F1859" s="518"/>
      <c r="G1859" s="327">
        <v>1</v>
      </c>
      <c r="H1859" s="448"/>
    </row>
    <row r="1860" spans="1:8">
      <c r="A1860" s="330" t="s">
        <v>5602</v>
      </c>
      <c r="B1860" s="331" t="s">
        <v>7312</v>
      </c>
      <c r="C1860" s="517">
        <v>0</v>
      </c>
      <c r="D1860" s="518"/>
      <c r="E1860" s="517">
        <v>1</v>
      </c>
      <c r="F1860" s="518"/>
      <c r="G1860" s="327">
        <v>1</v>
      </c>
      <c r="H1860" s="448"/>
    </row>
    <row r="1861" spans="1:8">
      <c r="A1861" s="330" t="s">
        <v>5768</v>
      </c>
      <c r="B1861" s="331" t="s">
        <v>5769</v>
      </c>
      <c r="C1861" s="517">
        <v>0</v>
      </c>
      <c r="D1861" s="518"/>
      <c r="E1861" s="517">
        <v>1</v>
      </c>
      <c r="F1861" s="518"/>
      <c r="G1861" s="327">
        <v>1</v>
      </c>
      <c r="H1861" s="448"/>
    </row>
    <row r="1862" spans="1:8" ht="26.25" thickBot="1">
      <c r="A1862" s="330" t="s">
        <v>5530</v>
      </c>
      <c r="B1862" s="331" t="s">
        <v>7313</v>
      </c>
      <c r="C1862" s="517">
        <v>0</v>
      </c>
      <c r="D1862" s="518"/>
      <c r="E1862" s="517">
        <v>1</v>
      </c>
      <c r="F1862" s="518"/>
      <c r="G1862" s="327">
        <v>1</v>
      </c>
      <c r="H1862" s="448"/>
    </row>
    <row r="1863" spans="1:8" ht="13.5" thickBot="1">
      <c r="A1863" s="794"/>
      <c r="B1863" s="798" t="s">
        <v>6055</v>
      </c>
      <c r="C1863" s="789">
        <v>22342</v>
      </c>
      <c r="D1863" s="1076">
        <v>68395.400000000009</v>
      </c>
      <c r="E1863" s="789">
        <v>105715</v>
      </c>
      <c r="F1863" s="1076">
        <v>286240</v>
      </c>
      <c r="G1863" s="789">
        <v>128057</v>
      </c>
      <c r="H1863" s="1076">
        <v>354635</v>
      </c>
    </row>
    <row r="1864" spans="1:8" ht="13.5" thickBot="1">
      <c r="A1864" s="476"/>
      <c r="B1864" s="500"/>
      <c r="C1864" s="501"/>
      <c r="D1864" s="502"/>
      <c r="E1864" s="503"/>
      <c r="F1864" s="504"/>
      <c r="G1864" s="505"/>
      <c r="H1864" s="506"/>
    </row>
    <row r="1865" spans="1:8" ht="13.5" thickBot="1">
      <c r="A1865" s="2029" t="s">
        <v>1459</v>
      </c>
      <c r="B1865" s="2030"/>
      <c r="C1865" s="2030"/>
      <c r="D1865" s="2030"/>
      <c r="E1865" s="2030"/>
      <c r="F1865" s="2030"/>
      <c r="G1865" s="2030"/>
      <c r="H1865" s="2044"/>
    </row>
    <row r="1866" spans="1:8">
      <c r="A1866" s="475" t="s">
        <v>6056</v>
      </c>
      <c r="B1866" s="342" t="s">
        <v>6057</v>
      </c>
      <c r="C1866" s="334">
        <v>0</v>
      </c>
      <c r="D1866" s="335">
        <v>0</v>
      </c>
      <c r="E1866" s="334">
        <v>114</v>
      </c>
      <c r="F1866" s="335">
        <v>159.6</v>
      </c>
      <c r="G1866" s="327">
        <v>114</v>
      </c>
      <c r="H1866" s="448">
        <v>159.6</v>
      </c>
    </row>
    <row r="1867" spans="1:8">
      <c r="A1867" s="475" t="s">
        <v>6058</v>
      </c>
      <c r="B1867" s="342" t="s">
        <v>6059</v>
      </c>
      <c r="C1867" s="334">
        <v>0</v>
      </c>
      <c r="D1867" s="335">
        <v>0</v>
      </c>
      <c r="E1867" s="334">
        <v>0</v>
      </c>
      <c r="F1867" s="335">
        <v>1</v>
      </c>
      <c r="G1867" s="327">
        <v>0</v>
      </c>
      <c r="H1867" s="448">
        <v>1</v>
      </c>
    </row>
    <row r="1868" spans="1:8">
      <c r="A1868" s="475" t="s">
        <v>6060</v>
      </c>
      <c r="B1868" s="342" t="s">
        <v>6061</v>
      </c>
      <c r="C1868" s="357">
        <v>0</v>
      </c>
      <c r="D1868" s="358">
        <v>0</v>
      </c>
      <c r="E1868" s="334">
        <v>0</v>
      </c>
      <c r="F1868" s="335">
        <v>1</v>
      </c>
      <c r="G1868" s="327">
        <v>0</v>
      </c>
      <c r="H1868" s="448">
        <v>1</v>
      </c>
    </row>
    <row r="1869" spans="1:8">
      <c r="A1869" s="323" t="s">
        <v>6062</v>
      </c>
      <c r="B1869" s="519" t="s">
        <v>6063</v>
      </c>
      <c r="C1869" s="357">
        <v>0</v>
      </c>
      <c r="D1869" s="358">
        <v>18</v>
      </c>
      <c r="E1869" s="334">
        <v>179</v>
      </c>
      <c r="F1869" s="335">
        <v>861.59999999999991</v>
      </c>
      <c r="G1869" s="327">
        <v>179</v>
      </c>
      <c r="H1869" s="448">
        <v>879.59999999999991</v>
      </c>
    </row>
    <row r="1870" spans="1:8">
      <c r="A1870" s="520" t="s">
        <v>6064</v>
      </c>
      <c r="B1870" s="342" t="s">
        <v>6065</v>
      </c>
      <c r="C1870" s="357">
        <v>0</v>
      </c>
      <c r="D1870" s="358">
        <v>0</v>
      </c>
      <c r="E1870" s="334">
        <v>0</v>
      </c>
      <c r="F1870" s="335">
        <v>1</v>
      </c>
      <c r="G1870" s="327">
        <v>0</v>
      </c>
      <c r="H1870" s="448">
        <v>1</v>
      </c>
    </row>
    <row r="1871" spans="1:8" ht="25.5">
      <c r="A1871" s="520" t="s">
        <v>6066</v>
      </c>
      <c r="B1871" s="375" t="s">
        <v>6067</v>
      </c>
      <c r="C1871" s="334">
        <v>0</v>
      </c>
      <c r="D1871" s="335">
        <v>0</v>
      </c>
      <c r="E1871" s="334">
        <v>0</v>
      </c>
      <c r="F1871" s="335">
        <v>1</v>
      </c>
      <c r="G1871" s="327">
        <v>0</v>
      </c>
      <c r="H1871" s="448">
        <v>1</v>
      </c>
    </row>
    <row r="1872" spans="1:8">
      <c r="A1872" s="520" t="s">
        <v>6068</v>
      </c>
      <c r="B1872" s="342" t="s">
        <v>6069</v>
      </c>
      <c r="C1872" s="334">
        <v>0</v>
      </c>
      <c r="D1872" s="335">
        <v>0</v>
      </c>
      <c r="E1872" s="334">
        <v>168</v>
      </c>
      <c r="F1872" s="335">
        <v>482.40000000000003</v>
      </c>
      <c r="G1872" s="327">
        <v>168</v>
      </c>
      <c r="H1872" s="448">
        <v>482.40000000000003</v>
      </c>
    </row>
    <row r="1873" spans="1:8" ht="25.5">
      <c r="A1873" s="520" t="s">
        <v>6070</v>
      </c>
      <c r="B1873" s="342" t="s">
        <v>6071</v>
      </c>
      <c r="C1873" s="334">
        <v>4</v>
      </c>
      <c r="D1873" s="335">
        <v>5.5</v>
      </c>
      <c r="E1873" s="334">
        <v>9</v>
      </c>
      <c r="F1873" s="335">
        <v>2.2000000000000002</v>
      </c>
      <c r="G1873" s="327">
        <v>13</v>
      </c>
      <c r="H1873" s="448">
        <v>7.7</v>
      </c>
    </row>
    <row r="1874" spans="1:8">
      <c r="A1874" s="520" t="s">
        <v>6072</v>
      </c>
      <c r="B1874" s="342" t="s">
        <v>6073</v>
      </c>
      <c r="C1874" s="334">
        <v>0</v>
      </c>
      <c r="D1874" s="335">
        <v>0</v>
      </c>
      <c r="E1874" s="334">
        <v>0</v>
      </c>
      <c r="F1874" s="335">
        <v>1</v>
      </c>
      <c r="G1874" s="327">
        <v>0</v>
      </c>
      <c r="H1874" s="448">
        <v>1</v>
      </c>
    </row>
    <row r="1875" spans="1:8" ht="25.5">
      <c r="A1875" s="330" t="s">
        <v>6074</v>
      </c>
      <c r="B1875" s="331" t="s">
        <v>1779</v>
      </c>
      <c r="C1875" s="334">
        <v>3</v>
      </c>
      <c r="D1875" s="335">
        <v>2.2000000000000002</v>
      </c>
      <c r="E1875" s="334">
        <v>78</v>
      </c>
      <c r="F1875" s="335">
        <v>205.7</v>
      </c>
      <c r="G1875" s="327">
        <v>81</v>
      </c>
      <c r="H1875" s="448">
        <v>207.89999999999998</v>
      </c>
    </row>
    <row r="1876" spans="1:8" ht="25.5">
      <c r="A1876" s="520" t="s">
        <v>6075</v>
      </c>
      <c r="B1876" s="342" t="s">
        <v>5588</v>
      </c>
      <c r="C1876" s="334">
        <v>0</v>
      </c>
      <c r="D1876" s="335">
        <v>0</v>
      </c>
      <c r="E1876" s="334">
        <v>0</v>
      </c>
      <c r="F1876" s="335">
        <v>1</v>
      </c>
      <c r="G1876" s="327">
        <v>0</v>
      </c>
      <c r="H1876" s="448">
        <v>1</v>
      </c>
    </row>
    <row r="1877" spans="1:8">
      <c r="A1877" s="520">
        <v>310001</v>
      </c>
      <c r="B1877" s="342" t="s">
        <v>6076</v>
      </c>
      <c r="C1877" s="334">
        <v>0</v>
      </c>
      <c r="D1877" s="335">
        <v>0</v>
      </c>
      <c r="E1877" s="334">
        <v>0</v>
      </c>
      <c r="F1877" s="335">
        <v>1</v>
      </c>
      <c r="G1877" s="327">
        <v>0</v>
      </c>
      <c r="H1877" s="448">
        <v>1</v>
      </c>
    </row>
    <row r="1878" spans="1:8" ht="25.5">
      <c r="A1878" s="520">
        <v>310003</v>
      </c>
      <c r="B1878" s="342" t="s">
        <v>6077</v>
      </c>
      <c r="C1878" s="334">
        <v>0</v>
      </c>
      <c r="D1878" s="335">
        <v>0</v>
      </c>
      <c r="E1878" s="334">
        <v>0</v>
      </c>
      <c r="F1878" s="335">
        <v>1</v>
      </c>
      <c r="G1878" s="327">
        <v>0</v>
      </c>
      <c r="H1878" s="448">
        <v>1</v>
      </c>
    </row>
    <row r="1879" spans="1:8">
      <c r="A1879" s="520" t="s">
        <v>6078</v>
      </c>
      <c r="B1879" s="375" t="s">
        <v>6079</v>
      </c>
      <c r="C1879" s="334">
        <v>0</v>
      </c>
      <c r="D1879" s="335">
        <v>1.2</v>
      </c>
      <c r="E1879" s="334">
        <v>0</v>
      </c>
      <c r="F1879" s="335">
        <v>1</v>
      </c>
      <c r="G1879" s="327">
        <v>0</v>
      </c>
      <c r="H1879" s="448">
        <v>2.2000000000000002</v>
      </c>
    </row>
    <row r="1880" spans="1:8">
      <c r="A1880" s="520">
        <v>310016</v>
      </c>
      <c r="B1880" s="342" t="s">
        <v>6080</v>
      </c>
      <c r="C1880" s="334">
        <v>0</v>
      </c>
      <c r="D1880" s="335">
        <v>0</v>
      </c>
      <c r="E1880" s="334">
        <v>0</v>
      </c>
      <c r="F1880" s="335">
        <v>1</v>
      </c>
      <c r="G1880" s="327">
        <v>0</v>
      </c>
      <c r="H1880" s="448">
        <v>1</v>
      </c>
    </row>
    <row r="1881" spans="1:8">
      <c r="A1881" s="520" t="s">
        <v>6081</v>
      </c>
      <c r="B1881" s="342" t="s">
        <v>5591</v>
      </c>
      <c r="C1881" s="334">
        <v>0</v>
      </c>
      <c r="D1881" s="335">
        <v>0</v>
      </c>
      <c r="E1881" s="334">
        <v>0</v>
      </c>
      <c r="F1881" s="335">
        <v>1</v>
      </c>
      <c r="G1881" s="327">
        <v>0</v>
      </c>
      <c r="H1881" s="448">
        <v>1</v>
      </c>
    </row>
    <row r="1882" spans="1:8">
      <c r="A1882" s="520" t="s">
        <v>6082</v>
      </c>
      <c r="B1882" s="342" t="s">
        <v>6083</v>
      </c>
      <c r="C1882" s="334">
        <v>0</v>
      </c>
      <c r="D1882" s="335">
        <v>0</v>
      </c>
      <c r="E1882" s="334">
        <v>0</v>
      </c>
      <c r="F1882" s="335">
        <v>1</v>
      </c>
      <c r="G1882" s="327">
        <v>0</v>
      </c>
      <c r="H1882" s="448">
        <v>1</v>
      </c>
    </row>
    <row r="1883" spans="1:8">
      <c r="A1883" s="520">
        <v>600307</v>
      </c>
      <c r="B1883" s="342" t="s">
        <v>6084</v>
      </c>
      <c r="C1883" s="334">
        <v>0</v>
      </c>
      <c r="D1883" s="335">
        <v>664</v>
      </c>
      <c r="E1883" s="334">
        <v>0</v>
      </c>
      <c r="F1883" s="335">
        <v>213.60000000000002</v>
      </c>
      <c r="G1883" s="327">
        <v>0</v>
      </c>
      <c r="H1883" s="448">
        <v>877.6</v>
      </c>
    </row>
    <row r="1884" spans="1:8">
      <c r="A1884" s="520" t="s">
        <v>5382</v>
      </c>
      <c r="B1884" s="342" t="s">
        <v>5383</v>
      </c>
      <c r="C1884" s="334">
        <v>0</v>
      </c>
      <c r="D1884" s="335">
        <v>0</v>
      </c>
      <c r="E1884" s="334">
        <v>11</v>
      </c>
      <c r="F1884" s="335">
        <v>27.599999999999998</v>
      </c>
      <c r="G1884" s="327">
        <v>11</v>
      </c>
      <c r="H1884" s="448">
        <v>27.599999999999998</v>
      </c>
    </row>
    <row r="1885" spans="1:8">
      <c r="A1885" s="347" t="s">
        <v>5384</v>
      </c>
      <c r="B1885" s="375" t="s">
        <v>5385</v>
      </c>
      <c r="C1885" s="334">
        <v>0</v>
      </c>
      <c r="D1885" s="335">
        <v>0</v>
      </c>
      <c r="E1885" s="334">
        <v>0</v>
      </c>
      <c r="F1885" s="335">
        <v>1.2</v>
      </c>
      <c r="G1885" s="327">
        <v>0</v>
      </c>
      <c r="H1885" s="448">
        <v>1.2</v>
      </c>
    </row>
    <row r="1886" spans="1:8">
      <c r="A1886" s="520" t="s">
        <v>5390</v>
      </c>
      <c r="B1886" s="342" t="s">
        <v>5391</v>
      </c>
      <c r="C1886" s="334">
        <v>78</v>
      </c>
      <c r="D1886" s="335">
        <v>347.6</v>
      </c>
      <c r="E1886" s="334">
        <v>119</v>
      </c>
      <c r="F1886" s="335">
        <v>506</v>
      </c>
      <c r="G1886" s="327">
        <v>197</v>
      </c>
      <c r="H1886" s="448">
        <v>853.6</v>
      </c>
    </row>
    <row r="1887" spans="1:8">
      <c r="A1887" s="520" t="s">
        <v>5398</v>
      </c>
      <c r="B1887" s="342" t="s">
        <v>5399</v>
      </c>
      <c r="C1887" s="334">
        <v>0</v>
      </c>
      <c r="D1887" s="335">
        <v>0</v>
      </c>
      <c r="E1887" s="334">
        <v>34</v>
      </c>
      <c r="F1887" s="335">
        <v>175.20000000000002</v>
      </c>
      <c r="G1887" s="327">
        <v>34</v>
      </c>
      <c r="H1887" s="448">
        <v>175.20000000000002</v>
      </c>
    </row>
    <row r="1888" spans="1:8" ht="12" customHeight="1">
      <c r="A1888" s="520" t="s">
        <v>5411</v>
      </c>
      <c r="B1888" s="342" t="s">
        <v>5875</v>
      </c>
      <c r="C1888" s="334">
        <v>0</v>
      </c>
      <c r="D1888" s="335">
        <v>0</v>
      </c>
      <c r="E1888" s="334">
        <v>3</v>
      </c>
      <c r="F1888" s="335">
        <v>12</v>
      </c>
      <c r="G1888" s="327">
        <v>3</v>
      </c>
      <c r="H1888" s="448">
        <v>12</v>
      </c>
    </row>
    <row r="1889" spans="1:8" ht="12" customHeight="1">
      <c r="A1889" s="520" t="s">
        <v>5420</v>
      </c>
      <c r="B1889" s="375" t="s">
        <v>5421</v>
      </c>
      <c r="C1889" s="334">
        <v>0</v>
      </c>
      <c r="D1889" s="335">
        <v>0</v>
      </c>
      <c r="E1889" s="334">
        <v>4</v>
      </c>
      <c r="F1889" s="335">
        <v>13.2</v>
      </c>
      <c r="G1889" s="327">
        <v>4</v>
      </c>
      <c r="H1889" s="448">
        <v>13.2</v>
      </c>
    </row>
    <row r="1890" spans="1:8">
      <c r="A1890" s="475" t="s">
        <v>5435</v>
      </c>
      <c r="B1890" s="342" t="s">
        <v>5436</v>
      </c>
      <c r="C1890" s="334">
        <v>0</v>
      </c>
      <c r="D1890" s="335">
        <v>0</v>
      </c>
      <c r="E1890" s="334">
        <v>2</v>
      </c>
      <c r="F1890" s="335">
        <v>2.4</v>
      </c>
      <c r="G1890" s="327">
        <v>2</v>
      </c>
      <c r="H1890" s="448">
        <v>2.4</v>
      </c>
    </row>
    <row r="1891" spans="1:8">
      <c r="A1891" s="347" t="s">
        <v>5443</v>
      </c>
      <c r="B1891" s="375" t="s">
        <v>6085</v>
      </c>
      <c r="C1891" s="334">
        <v>0</v>
      </c>
      <c r="D1891" s="335">
        <v>0</v>
      </c>
      <c r="E1891" s="334">
        <v>0</v>
      </c>
      <c r="F1891" s="335">
        <v>4.8</v>
      </c>
      <c r="G1891" s="327">
        <v>0</v>
      </c>
      <c r="H1891" s="448">
        <v>4.8</v>
      </c>
    </row>
    <row r="1892" spans="1:8">
      <c r="A1892" s="330" t="s">
        <v>5776</v>
      </c>
      <c r="B1892" s="331" t="s">
        <v>6086</v>
      </c>
      <c r="C1892" s="334">
        <v>0</v>
      </c>
      <c r="D1892" s="335">
        <v>0</v>
      </c>
      <c r="E1892" s="334">
        <v>0</v>
      </c>
      <c r="F1892" s="335">
        <v>1.2</v>
      </c>
      <c r="G1892" s="327">
        <v>0</v>
      </c>
      <c r="H1892" s="448">
        <v>1.2</v>
      </c>
    </row>
    <row r="1893" spans="1:8">
      <c r="A1893" s="475" t="s">
        <v>5637</v>
      </c>
      <c r="B1893" s="342" t="s">
        <v>5450</v>
      </c>
      <c r="C1893" s="334">
        <v>0</v>
      </c>
      <c r="D1893" s="335">
        <v>0</v>
      </c>
      <c r="E1893" s="334">
        <v>2</v>
      </c>
      <c r="F1893" s="335">
        <v>2.4</v>
      </c>
      <c r="G1893" s="327">
        <v>2</v>
      </c>
      <c r="H1893" s="448">
        <v>2.4</v>
      </c>
    </row>
    <row r="1894" spans="1:8">
      <c r="A1894" s="475" t="s">
        <v>5784</v>
      </c>
      <c r="B1894" s="342" t="s">
        <v>5785</v>
      </c>
      <c r="C1894" s="334">
        <v>7</v>
      </c>
      <c r="D1894" s="335">
        <v>23.1</v>
      </c>
      <c r="E1894" s="334">
        <v>39</v>
      </c>
      <c r="F1894" s="335">
        <v>122.1</v>
      </c>
      <c r="G1894" s="327">
        <v>46</v>
      </c>
      <c r="H1894" s="448">
        <v>145.19999999999999</v>
      </c>
    </row>
    <row r="1895" spans="1:8">
      <c r="A1895" s="475" t="s">
        <v>6087</v>
      </c>
      <c r="B1895" s="342" t="s">
        <v>6088</v>
      </c>
      <c r="C1895" s="334">
        <v>0</v>
      </c>
      <c r="D1895" s="335">
        <v>0</v>
      </c>
      <c r="E1895" s="334">
        <v>414</v>
      </c>
      <c r="F1895" s="335">
        <v>1246.8</v>
      </c>
      <c r="G1895" s="327">
        <v>414</v>
      </c>
      <c r="H1895" s="448">
        <v>1246.8</v>
      </c>
    </row>
    <row r="1896" spans="1:8">
      <c r="A1896" s="475" t="s">
        <v>6089</v>
      </c>
      <c r="B1896" s="342" t="s">
        <v>6090</v>
      </c>
      <c r="C1896" s="334">
        <v>153</v>
      </c>
      <c r="D1896" s="335">
        <v>656.7</v>
      </c>
      <c r="E1896" s="334">
        <v>26</v>
      </c>
      <c r="F1896" s="335">
        <v>114.4</v>
      </c>
      <c r="G1896" s="327">
        <v>179</v>
      </c>
      <c r="H1896" s="448">
        <v>771.1</v>
      </c>
    </row>
    <row r="1897" spans="1:8" ht="12.75" customHeight="1">
      <c r="A1897" s="475" t="s">
        <v>6028</v>
      </c>
      <c r="B1897" s="342" t="s">
        <v>6029</v>
      </c>
      <c r="C1897" s="334">
        <v>0</v>
      </c>
      <c r="D1897" s="335">
        <v>0</v>
      </c>
      <c r="E1897" s="334">
        <v>0</v>
      </c>
      <c r="F1897" s="335">
        <v>1</v>
      </c>
      <c r="G1897" s="327">
        <v>0</v>
      </c>
      <c r="H1897" s="448">
        <v>1</v>
      </c>
    </row>
    <row r="1898" spans="1:8">
      <c r="A1898" s="475" t="s">
        <v>6091</v>
      </c>
      <c r="B1898" s="342" t="s">
        <v>6092</v>
      </c>
      <c r="C1898" s="334">
        <v>0</v>
      </c>
      <c r="D1898" s="335">
        <v>0</v>
      </c>
      <c r="E1898" s="334">
        <v>0</v>
      </c>
      <c r="F1898" s="335">
        <v>1</v>
      </c>
      <c r="G1898" s="327">
        <v>0</v>
      </c>
      <c r="H1898" s="448">
        <v>1</v>
      </c>
    </row>
    <row r="1899" spans="1:8" ht="13.5" customHeight="1">
      <c r="A1899" s="475" t="s">
        <v>5477</v>
      </c>
      <c r="B1899" s="342" t="s">
        <v>6093</v>
      </c>
      <c r="C1899" s="334">
        <v>0</v>
      </c>
      <c r="D1899" s="335">
        <v>0</v>
      </c>
      <c r="E1899" s="334">
        <v>8</v>
      </c>
      <c r="F1899" s="335">
        <v>16.8</v>
      </c>
      <c r="G1899" s="327">
        <v>8</v>
      </c>
      <c r="H1899" s="448">
        <v>16.8</v>
      </c>
    </row>
    <row r="1900" spans="1:8">
      <c r="A1900" s="475" t="s">
        <v>6094</v>
      </c>
      <c r="B1900" s="342" t="s">
        <v>6095</v>
      </c>
      <c r="C1900" s="334">
        <v>16</v>
      </c>
      <c r="D1900" s="335">
        <v>54</v>
      </c>
      <c r="E1900" s="334">
        <v>8</v>
      </c>
      <c r="F1900" s="335">
        <v>30</v>
      </c>
      <c r="G1900" s="327">
        <v>24</v>
      </c>
      <c r="H1900" s="448">
        <v>84</v>
      </c>
    </row>
    <row r="1901" spans="1:8">
      <c r="A1901" s="332" t="s">
        <v>5479</v>
      </c>
      <c r="B1901" s="333" t="s">
        <v>6032</v>
      </c>
      <c r="C1901" s="334">
        <v>1</v>
      </c>
      <c r="D1901" s="335">
        <v>1.2</v>
      </c>
      <c r="E1901" s="334">
        <v>0</v>
      </c>
      <c r="F1901" s="335">
        <v>3.5999999999999996</v>
      </c>
      <c r="G1901" s="327">
        <v>1</v>
      </c>
      <c r="H1901" s="448">
        <v>4.8</v>
      </c>
    </row>
    <row r="1902" spans="1:8">
      <c r="A1902" s="475" t="s">
        <v>5928</v>
      </c>
      <c r="B1902" s="342" t="s">
        <v>6096</v>
      </c>
      <c r="C1902" s="334">
        <v>1875</v>
      </c>
      <c r="D1902" s="335">
        <v>7273</v>
      </c>
      <c r="E1902" s="334">
        <v>92</v>
      </c>
      <c r="F1902" s="335">
        <v>300.3</v>
      </c>
      <c r="G1902" s="327">
        <v>1967</v>
      </c>
      <c r="H1902" s="448">
        <v>7573.3</v>
      </c>
    </row>
    <row r="1903" spans="1:8">
      <c r="A1903" s="475" t="s">
        <v>6097</v>
      </c>
      <c r="B1903" s="342" t="s">
        <v>6098</v>
      </c>
      <c r="C1903" s="334">
        <v>1875</v>
      </c>
      <c r="D1903" s="335">
        <v>7318.8</v>
      </c>
      <c r="E1903" s="334">
        <v>92</v>
      </c>
      <c r="F1903" s="335">
        <v>301.2</v>
      </c>
      <c r="G1903" s="327">
        <v>1967</v>
      </c>
      <c r="H1903" s="448">
        <v>7620</v>
      </c>
    </row>
    <row r="1904" spans="1:8">
      <c r="A1904" s="475" t="s">
        <v>6099</v>
      </c>
      <c r="B1904" s="342" t="s">
        <v>6100</v>
      </c>
      <c r="C1904" s="334">
        <v>1</v>
      </c>
      <c r="D1904" s="335">
        <v>8</v>
      </c>
      <c r="E1904" s="334">
        <v>0</v>
      </c>
      <c r="F1904" s="335">
        <v>1.2</v>
      </c>
      <c r="G1904" s="327">
        <v>1</v>
      </c>
      <c r="H1904" s="448">
        <v>9.1999999999999993</v>
      </c>
    </row>
    <row r="1905" spans="1:8">
      <c r="A1905" s="475" t="s">
        <v>6101</v>
      </c>
      <c r="B1905" s="342" t="s">
        <v>6102</v>
      </c>
      <c r="C1905" s="334">
        <v>0</v>
      </c>
      <c r="D1905" s="335">
        <v>1.2</v>
      </c>
      <c r="E1905" s="334">
        <v>0</v>
      </c>
      <c r="F1905" s="335">
        <v>1</v>
      </c>
      <c r="G1905" s="327">
        <v>0</v>
      </c>
      <c r="H1905" s="448">
        <v>2.2000000000000002</v>
      </c>
    </row>
    <row r="1906" spans="1:8" ht="25.5">
      <c r="A1906" s="347" t="s">
        <v>6103</v>
      </c>
      <c r="B1906" s="375" t="s">
        <v>6104</v>
      </c>
      <c r="C1906" s="334">
        <v>2042</v>
      </c>
      <c r="D1906" s="335">
        <v>7975</v>
      </c>
      <c r="E1906" s="334">
        <v>160</v>
      </c>
      <c r="F1906" s="335">
        <v>533.5</v>
      </c>
      <c r="G1906" s="327">
        <v>2202</v>
      </c>
      <c r="H1906" s="448">
        <v>8508.5</v>
      </c>
    </row>
    <row r="1907" spans="1:8">
      <c r="A1907" s="374" t="s">
        <v>6105</v>
      </c>
      <c r="B1907" s="331" t="s">
        <v>6106</v>
      </c>
      <c r="C1907" s="334">
        <v>13</v>
      </c>
      <c r="D1907" s="335">
        <v>25</v>
      </c>
      <c r="E1907" s="334">
        <v>4</v>
      </c>
      <c r="F1907" s="335">
        <v>14.399999999999999</v>
      </c>
      <c r="G1907" s="327">
        <v>17</v>
      </c>
      <c r="H1907" s="448">
        <v>39.4</v>
      </c>
    </row>
    <row r="1908" spans="1:8">
      <c r="A1908" s="475" t="s">
        <v>6107</v>
      </c>
      <c r="B1908" s="342" t="s">
        <v>6108</v>
      </c>
      <c r="C1908" s="334">
        <v>2034</v>
      </c>
      <c r="D1908" s="335">
        <v>7934.4000000000015</v>
      </c>
      <c r="E1908" s="334">
        <v>118</v>
      </c>
      <c r="F1908" s="335">
        <v>404.4</v>
      </c>
      <c r="G1908" s="327">
        <v>2152</v>
      </c>
      <c r="H1908" s="448">
        <v>8338.8000000000011</v>
      </c>
    </row>
    <row r="1909" spans="1:8">
      <c r="A1909" s="475" t="s">
        <v>6109</v>
      </c>
      <c r="B1909" s="342" t="s">
        <v>6110</v>
      </c>
      <c r="C1909" s="334">
        <v>1875</v>
      </c>
      <c r="D1909" s="335">
        <v>7255.2000000000007</v>
      </c>
      <c r="E1909" s="334">
        <v>92</v>
      </c>
      <c r="F1909" s="335">
        <v>295.2</v>
      </c>
      <c r="G1909" s="327">
        <v>1967</v>
      </c>
      <c r="H1909" s="448">
        <v>7550.4000000000005</v>
      </c>
    </row>
    <row r="1910" spans="1:8">
      <c r="A1910" s="374" t="s">
        <v>5481</v>
      </c>
      <c r="B1910" s="331" t="s">
        <v>5786</v>
      </c>
      <c r="C1910" s="334">
        <v>0</v>
      </c>
      <c r="D1910" s="335">
        <v>0</v>
      </c>
      <c r="E1910" s="334">
        <v>559</v>
      </c>
      <c r="F1910" s="335">
        <v>2226</v>
      </c>
      <c r="G1910" s="327">
        <v>559</v>
      </c>
      <c r="H1910" s="448">
        <v>2226</v>
      </c>
    </row>
    <row r="1911" spans="1:8">
      <c r="A1911" s="475" t="s">
        <v>6111</v>
      </c>
      <c r="B1911" s="490" t="s">
        <v>6112</v>
      </c>
      <c r="C1911" s="334">
        <v>2036</v>
      </c>
      <c r="D1911" s="335">
        <v>7999.2</v>
      </c>
      <c r="E1911" s="334">
        <v>222</v>
      </c>
      <c r="F1911" s="335">
        <v>652.29999999999995</v>
      </c>
      <c r="G1911" s="327">
        <v>2258</v>
      </c>
      <c r="H1911" s="448">
        <v>8651.5</v>
      </c>
    </row>
    <row r="1912" spans="1:8">
      <c r="A1912" s="330" t="s">
        <v>6033</v>
      </c>
      <c r="B1912" s="331" t="s">
        <v>6113</v>
      </c>
      <c r="C1912" s="334">
        <v>0</v>
      </c>
      <c r="D1912" s="335">
        <v>1</v>
      </c>
      <c r="E1912" s="334">
        <v>44</v>
      </c>
      <c r="F1912" s="335">
        <v>158.4</v>
      </c>
      <c r="G1912" s="327">
        <v>44</v>
      </c>
      <c r="H1912" s="448">
        <v>159.4</v>
      </c>
    </row>
    <row r="1913" spans="1:8" ht="25.5">
      <c r="A1913" s="330" t="s">
        <v>6114</v>
      </c>
      <c r="B1913" s="331" t="s">
        <v>6115</v>
      </c>
      <c r="C1913" s="334">
        <v>2024</v>
      </c>
      <c r="D1913" s="335">
        <v>7762</v>
      </c>
      <c r="E1913" s="334">
        <v>101</v>
      </c>
      <c r="F1913" s="335">
        <v>406.8</v>
      </c>
      <c r="G1913" s="327">
        <v>2125</v>
      </c>
      <c r="H1913" s="448">
        <v>8168.8</v>
      </c>
    </row>
    <row r="1914" spans="1:8" ht="25.5">
      <c r="A1914" s="475" t="s">
        <v>6116</v>
      </c>
      <c r="B1914" s="342" t="s">
        <v>6117</v>
      </c>
      <c r="C1914" s="334">
        <v>0</v>
      </c>
      <c r="D1914" s="335">
        <v>1.2</v>
      </c>
      <c r="E1914" s="334">
        <v>4</v>
      </c>
      <c r="F1914" s="335">
        <v>57.599999999999994</v>
      </c>
      <c r="G1914" s="327">
        <v>4</v>
      </c>
      <c r="H1914" s="448">
        <v>58.8</v>
      </c>
    </row>
    <row r="1915" spans="1:8">
      <c r="A1915" s="330" t="s">
        <v>6035</v>
      </c>
      <c r="B1915" s="331" t="s">
        <v>6036</v>
      </c>
      <c r="C1915" s="334">
        <v>20</v>
      </c>
      <c r="D1915" s="335">
        <v>58.8</v>
      </c>
      <c r="E1915" s="334">
        <v>9</v>
      </c>
      <c r="F1915" s="335">
        <v>103.19999999999999</v>
      </c>
      <c r="G1915" s="327">
        <v>29</v>
      </c>
      <c r="H1915" s="448">
        <v>162</v>
      </c>
    </row>
    <row r="1916" spans="1:8">
      <c r="A1916" s="330" t="s">
        <v>5654</v>
      </c>
      <c r="B1916" s="331" t="s">
        <v>5655</v>
      </c>
      <c r="C1916" s="334">
        <v>21</v>
      </c>
      <c r="D1916" s="335">
        <v>75.600000000000009</v>
      </c>
      <c r="E1916" s="334">
        <v>38</v>
      </c>
      <c r="F1916" s="335">
        <v>216</v>
      </c>
      <c r="G1916" s="327">
        <v>59</v>
      </c>
      <c r="H1916" s="448">
        <v>291.60000000000002</v>
      </c>
    </row>
    <row r="1917" spans="1:8">
      <c r="A1917" s="347" t="s">
        <v>6118</v>
      </c>
      <c r="B1917" s="375" t="s">
        <v>6119</v>
      </c>
      <c r="C1917" s="334">
        <v>0</v>
      </c>
      <c r="D1917" s="335">
        <v>0</v>
      </c>
      <c r="E1917" s="334">
        <v>0</v>
      </c>
      <c r="F1917" s="335">
        <v>1.2</v>
      </c>
      <c r="G1917" s="327">
        <v>0</v>
      </c>
      <c r="H1917" s="448">
        <v>1.2</v>
      </c>
    </row>
    <row r="1918" spans="1:8">
      <c r="A1918" s="330" t="s">
        <v>5661</v>
      </c>
      <c r="B1918" s="331" t="s">
        <v>5662</v>
      </c>
      <c r="C1918" s="334">
        <v>147</v>
      </c>
      <c r="D1918" s="335">
        <v>468</v>
      </c>
      <c r="E1918" s="334">
        <v>134</v>
      </c>
      <c r="F1918" s="335">
        <v>940.5</v>
      </c>
      <c r="G1918" s="327">
        <v>281</v>
      </c>
      <c r="H1918" s="448">
        <v>1408.5</v>
      </c>
    </row>
    <row r="1919" spans="1:8" ht="25.5">
      <c r="A1919" s="330" t="s">
        <v>6120</v>
      </c>
      <c r="B1919" s="331" t="s">
        <v>6121</v>
      </c>
      <c r="C1919" s="334">
        <v>0</v>
      </c>
      <c r="D1919" s="335">
        <v>22</v>
      </c>
      <c r="E1919" s="334">
        <v>6</v>
      </c>
      <c r="F1919" s="335">
        <v>435.6</v>
      </c>
      <c r="G1919" s="327">
        <v>6</v>
      </c>
      <c r="H1919" s="448">
        <v>457.6</v>
      </c>
    </row>
    <row r="1920" spans="1:8" ht="15.75" customHeight="1">
      <c r="A1920" s="475" t="s">
        <v>6122</v>
      </c>
      <c r="B1920" s="487" t="s">
        <v>6123</v>
      </c>
      <c r="C1920" s="334">
        <v>1</v>
      </c>
      <c r="D1920" s="335">
        <v>284</v>
      </c>
      <c r="E1920" s="334">
        <v>2</v>
      </c>
      <c r="F1920" s="335">
        <v>43.2</v>
      </c>
      <c r="G1920" s="327">
        <v>3</v>
      </c>
      <c r="H1920" s="448">
        <v>327.2</v>
      </c>
    </row>
    <row r="1921" spans="1:8" ht="25.5">
      <c r="A1921" s="488" t="s">
        <v>6124</v>
      </c>
      <c r="B1921" s="331" t="s">
        <v>6125</v>
      </c>
      <c r="C1921" s="334">
        <v>1</v>
      </c>
      <c r="D1921" s="335">
        <v>2</v>
      </c>
      <c r="E1921" s="334">
        <v>124</v>
      </c>
      <c r="F1921" s="335">
        <v>344.3</v>
      </c>
      <c r="G1921" s="327">
        <v>125</v>
      </c>
      <c r="H1921" s="448">
        <v>346.3</v>
      </c>
    </row>
    <row r="1922" spans="1:8">
      <c r="A1922" s="475" t="s">
        <v>6126</v>
      </c>
      <c r="B1922" s="342" t="s">
        <v>6127</v>
      </c>
      <c r="C1922" s="334">
        <v>0</v>
      </c>
      <c r="D1922" s="335">
        <v>0</v>
      </c>
      <c r="E1922" s="334">
        <v>193</v>
      </c>
      <c r="F1922" s="335">
        <v>1183.2</v>
      </c>
      <c r="G1922" s="327">
        <v>193</v>
      </c>
      <c r="H1922" s="448">
        <v>1183.2</v>
      </c>
    </row>
    <row r="1923" spans="1:8">
      <c r="A1923" s="330" t="s">
        <v>6128</v>
      </c>
      <c r="B1923" s="499" t="s">
        <v>6129</v>
      </c>
      <c r="C1923" s="334">
        <v>145</v>
      </c>
      <c r="D1923" s="335">
        <v>404.4</v>
      </c>
      <c r="E1923" s="334">
        <v>0</v>
      </c>
      <c r="F1923" s="335">
        <v>1</v>
      </c>
      <c r="G1923" s="327">
        <v>145</v>
      </c>
      <c r="H1923" s="448">
        <v>405.4</v>
      </c>
    </row>
    <row r="1924" spans="1:8" ht="12.75" customHeight="1">
      <c r="A1924" s="330" t="s">
        <v>5499</v>
      </c>
      <c r="B1924" s="331" t="s">
        <v>5500</v>
      </c>
      <c r="C1924" s="334">
        <v>0</v>
      </c>
      <c r="D1924" s="335">
        <v>1.2</v>
      </c>
      <c r="E1924" s="334">
        <v>0</v>
      </c>
      <c r="F1924" s="335">
        <v>1</v>
      </c>
      <c r="G1924" s="327">
        <v>0</v>
      </c>
      <c r="H1924" s="448">
        <v>2.2000000000000002</v>
      </c>
    </row>
    <row r="1925" spans="1:8">
      <c r="A1925" s="330" t="s">
        <v>6130</v>
      </c>
      <c r="B1925" s="331" t="s">
        <v>6131</v>
      </c>
      <c r="C1925" s="334">
        <v>1891</v>
      </c>
      <c r="D1925" s="335">
        <v>7506</v>
      </c>
      <c r="E1925" s="334">
        <v>105</v>
      </c>
      <c r="F1925" s="335">
        <v>354.2</v>
      </c>
      <c r="G1925" s="327">
        <v>1996</v>
      </c>
      <c r="H1925" s="448">
        <v>7860.2</v>
      </c>
    </row>
    <row r="1926" spans="1:8">
      <c r="A1926" s="330" t="s">
        <v>6132</v>
      </c>
      <c r="B1926" s="331" t="s">
        <v>6133</v>
      </c>
      <c r="C1926" s="334">
        <v>0</v>
      </c>
      <c r="D1926" s="335">
        <v>62</v>
      </c>
      <c r="E1926" s="334">
        <v>0</v>
      </c>
      <c r="F1926" s="335">
        <v>49.5</v>
      </c>
      <c r="G1926" s="327">
        <v>0</v>
      </c>
      <c r="H1926" s="448">
        <v>111.5</v>
      </c>
    </row>
    <row r="1927" spans="1:8">
      <c r="A1927" s="330" t="s">
        <v>6134</v>
      </c>
      <c r="B1927" s="331" t="s">
        <v>6135</v>
      </c>
      <c r="C1927" s="334">
        <v>0</v>
      </c>
      <c r="D1927" s="335">
        <v>325</v>
      </c>
      <c r="E1927" s="334">
        <v>0</v>
      </c>
      <c r="F1927" s="335">
        <v>95.7</v>
      </c>
      <c r="G1927" s="327">
        <v>0</v>
      </c>
      <c r="H1927" s="448">
        <v>420.7</v>
      </c>
    </row>
    <row r="1928" spans="1:8">
      <c r="A1928" s="330" t="s">
        <v>6136</v>
      </c>
      <c r="B1928" s="331" t="s">
        <v>6137</v>
      </c>
      <c r="C1928" s="334">
        <v>23</v>
      </c>
      <c r="D1928" s="335">
        <v>94</v>
      </c>
      <c r="E1928" s="334">
        <v>7</v>
      </c>
      <c r="F1928" s="335">
        <v>117.6</v>
      </c>
      <c r="G1928" s="327">
        <v>30</v>
      </c>
      <c r="H1928" s="448">
        <v>211.6</v>
      </c>
    </row>
    <row r="1929" spans="1:8">
      <c r="A1929" s="330" t="s">
        <v>6138</v>
      </c>
      <c r="B1929" s="331" t="s">
        <v>6139</v>
      </c>
      <c r="C1929" s="334">
        <v>0</v>
      </c>
      <c r="D1929" s="335">
        <v>0</v>
      </c>
      <c r="E1929" s="334">
        <v>256</v>
      </c>
      <c r="F1929" s="335">
        <v>1042.8</v>
      </c>
      <c r="G1929" s="327">
        <v>256</v>
      </c>
      <c r="H1929" s="448">
        <v>1042.8</v>
      </c>
    </row>
    <row r="1930" spans="1:8">
      <c r="A1930" s="330" t="s">
        <v>6140</v>
      </c>
      <c r="B1930" s="331" t="s">
        <v>6141</v>
      </c>
      <c r="C1930" s="334">
        <v>0</v>
      </c>
      <c r="D1930" s="335">
        <v>0</v>
      </c>
      <c r="E1930" s="334">
        <v>0</v>
      </c>
      <c r="F1930" s="335">
        <v>1</v>
      </c>
      <c r="G1930" s="327">
        <v>0</v>
      </c>
      <c r="H1930" s="448">
        <v>1</v>
      </c>
    </row>
    <row r="1931" spans="1:8">
      <c r="A1931" s="475" t="s">
        <v>6142</v>
      </c>
      <c r="B1931" s="342" t="s">
        <v>6143</v>
      </c>
      <c r="C1931" s="334">
        <v>0</v>
      </c>
      <c r="D1931" s="335">
        <v>48</v>
      </c>
      <c r="E1931" s="334">
        <v>0</v>
      </c>
      <c r="F1931" s="335">
        <v>27.599999999999998</v>
      </c>
      <c r="G1931" s="327">
        <v>0</v>
      </c>
      <c r="H1931" s="448">
        <v>75.599999999999994</v>
      </c>
    </row>
    <row r="1932" spans="1:8" ht="25.5">
      <c r="A1932" s="475" t="s">
        <v>6144</v>
      </c>
      <c r="B1932" s="342" t="s">
        <v>6145</v>
      </c>
      <c r="C1932" s="334">
        <v>328</v>
      </c>
      <c r="D1932" s="335">
        <v>1497.1</v>
      </c>
      <c r="E1932" s="334">
        <v>163</v>
      </c>
      <c r="F1932" s="335">
        <v>446.6</v>
      </c>
      <c r="G1932" s="327">
        <v>491</v>
      </c>
      <c r="H1932" s="448">
        <v>1943.6999999999998</v>
      </c>
    </row>
    <row r="1933" spans="1:8" ht="25.5">
      <c r="A1933" s="498" t="s">
        <v>5501</v>
      </c>
      <c r="B1933" s="342" t="s">
        <v>5667</v>
      </c>
      <c r="C1933" s="334">
        <v>0</v>
      </c>
      <c r="D1933" s="335">
        <v>0</v>
      </c>
      <c r="E1933" s="334">
        <v>0</v>
      </c>
      <c r="F1933" s="335">
        <v>1</v>
      </c>
      <c r="G1933" s="327">
        <v>0</v>
      </c>
      <c r="H1933" s="448">
        <v>1</v>
      </c>
    </row>
    <row r="1934" spans="1:8" ht="25.5">
      <c r="A1934" s="521" t="s">
        <v>5503</v>
      </c>
      <c r="B1934" s="375" t="s">
        <v>5504</v>
      </c>
      <c r="C1934" s="334">
        <v>0</v>
      </c>
      <c r="D1934" s="335">
        <v>0</v>
      </c>
      <c r="E1934" s="334">
        <v>0</v>
      </c>
      <c r="F1934" s="335">
        <v>1</v>
      </c>
      <c r="G1934" s="327">
        <v>0</v>
      </c>
      <c r="H1934" s="448">
        <v>1</v>
      </c>
    </row>
    <row r="1935" spans="1:8" ht="25.5">
      <c r="A1935" s="516" t="s">
        <v>5505</v>
      </c>
      <c r="B1935" s="375" t="s">
        <v>5506</v>
      </c>
      <c r="C1935" s="334">
        <v>0</v>
      </c>
      <c r="D1935" s="335">
        <v>0</v>
      </c>
      <c r="E1935" s="334">
        <v>0</v>
      </c>
      <c r="F1935" s="335">
        <v>20.400000000000002</v>
      </c>
      <c r="G1935" s="327">
        <v>0</v>
      </c>
      <c r="H1935" s="448">
        <v>20.400000000000002</v>
      </c>
    </row>
    <row r="1936" spans="1:8" ht="25.5">
      <c r="A1936" s="516" t="s">
        <v>5507</v>
      </c>
      <c r="B1936" s="375" t="s">
        <v>5508</v>
      </c>
      <c r="C1936" s="334">
        <v>1</v>
      </c>
      <c r="D1936" s="335">
        <v>5.5</v>
      </c>
      <c r="E1936" s="334">
        <v>2</v>
      </c>
      <c r="F1936" s="335">
        <v>55</v>
      </c>
      <c r="G1936" s="327">
        <v>3</v>
      </c>
      <c r="H1936" s="448">
        <v>60.5</v>
      </c>
    </row>
    <row r="1937" spans="1:8" ht="25.5">
      <c r="A1937" s="516" t="s">
        <v>5511</v>
      </c>
      <c r="B1937" s="375" t="s">
        <v>5512</v>
      </c>
      <c r="C1937" s="334">
        <v>0</v>
      </c>
      <c r="D1937" s="335">
        <v>1.2</v>
      </c>
      <c r="E1937" s="334">
        <v>16</v>
      </c>
      <c r="F1937" s="335">
        <v>15.600000000000001</v>
      </c>
      <c r="G1937" s="327">
        <v>16</v>
      </c>
      <c r="H1937" s="448">
        <v>16.8</v>
      </c>
    </row>
    <row r="1938" spans="1:8" ht="25.5">
      <c r="A1938" s="516" t="s">
        <v>5513</v>
      </c>
      <c r="B1938" s="375" t="s">
        <v>5514</v>
      </c>
      <c r="C1938" s="334">
        <v>222</v>
      </c>
      <c r="D1938" s="335">
        <v>1119</v>
      </c>
      <c r="E1938" s="334">
        <v>107</v>
      </c>
      <c r="F1938" s="335">
        <v>260.7</v>
      </c>
      <c r="G1938" s="327">
        <v>329</v>
      </c>
      <c r="H1938" s="448">
        <v>1379.7</v>
      </c>
    </row>
    <row r="1939" spans="1:8" ht="25.5">
      <c r="A1939" s="515" t="s">
        <v>5517</v>
      </c>
      <c r="B1939" s="435" t="s">
        <v>5518</v>
      </c>
      <c r="C1939" s="334">
        <v>0</v>
      </c>
      <c r="D1939" s="335">
        <v>0</v>
      </c>
      <c r="E1939" s="334">
        <v>0</v>
      </c>
      <c r="F1939" s="335">
        <v>20.400000000000002</v>
      </c>
      <c r="G1939" s="327">
        <v>0</v>
      </c>
      <c r="H1939" s="448">
        <v>20.400000000000002</v>
      </c>
    </row>
    <row r="1940" spans="1:8" ht="25.5">
      <c r="A1940" s="355" t="s">
        <v>5519</v>
      </c>
      <c r="B1940" s="375" t="s">
        <v>5520</v>
      </c>
      <c r="C1940" s="334">
        <v>0</v>
      </c>
      <c r="D1940" s="335">
        <v>0</v>
      </c>
      <c r="E1940" s="334">
        <v>0</v>
      </c>
      <c r="F1940" s="335">
        <v>16.8</v>
      </c>
      <c r="G1940" s="327">
        <v>0</v>
      </c>
      <c r="H1940" s="448">
        <v>16.8</v>
      </c>
    </row>
    <row r="1941" spans="1:8" ht="25.5">
      <c r="A1941" s="522" t="s">
        <v>5525</v>
      </c>
      <c r="B1941" s="511" t="s">
        <v>5526</v>
      </c>
      <c r="C1941" s="334">
        <v>0</v>
      </c>
      <c r="D1941" s="335">
        <v>0</v>
      </c>
      <c r="E1941" s="334">
        <v>101</v>
      </c>
      <c r="F1941" s="335">
        <v>549.6</v>
      </c>
      <c r="G1941" s="327">
        <v>101</v>
      </c>
      <c r="H1941" s="448">
        <v>549.6</v>
      </c>
    </row>
    <row r="1942" spans="1:8" ht="25.5">
      <c r="A1942" s="354" t="s">
        <v>5527</v>
      </c>
      <c r="B1942" s="511" t="s">
        <v>5528</v>
      </c>
      <c r="C1942" s="334">
        <v>0</v>
      </c>
      <c r="D1942" s="335">
        <v>1.1000000000000001</v>
      </c>
      <c r="E1942" s="334">
        <v>102</v>
      </c>
      <c r="F1942" s="335">
        <v>645.70000000000005</v>
      </c>
      <c r="G1942" s="327">
        <v>102</v>
      </c>
      <c r="H1942" s="448">
        <v>646.80000000000007</v>
      </c>
    </row>
    <row r="1943" spans="1:8" ht="25.5">
      <c r="A1943" s="354" t="s">
        <v>2741</v>
      </c>
      <c r="B1943" s="511" t="s">
        <v>5529</v>
      </c>
      <c r="C1943" s="334">
        <v>0</v>
      </c>
      <c r="D1943" s="335">
        <v>0</v>
      </c>
      <c r="E1943" s="334">
        <v>9</v>
      </c>
      <c r="F1943" s="335">
        <v>194.39999999999998</v>
      </c>
      <c r="G1943" s="327">
        <v>9</v>
      </c>
      <c r="H1943" s="448">
        <v>194.39999999999998</v>
      </c>
    </row>
    <row r="1944" spans="1:8" ht="15" customHeight="1">
      <c r="A1944" s="354" t="s">
        <v>5532</v>
      </c>
      <c r="B1944" s="511" t="s">
        <v>5533</v>
      </c>
      <c r="C1944" s="334">
        <v>0</v>
      </c>
      <c r="D1944" s="335">
        <v>0</v>
      </c>
      <c r="E1944" s="334">
        <v>18</v>
      </c>
      <c r="F1944" s="335">
        <v>25.200000000000003</v>
      </c>
      <c r="G1944" s="327">
        <v>18</v>
      </c>
      <c r="H1944" s="448">
        <v>25.200000000000003</v>
      </c>
    </row>
    <row r="1945" spans="1:8">
      <c r="A1945" s="354" t="s">
        <v>5540</v>
      </c>
      <c r="B1945" s="511" t="s">
        <v>5541</v>
      </c>
      <c r="C1945" s="334">
        <v>0</v>
      </c>
      <c r="D1945" s="335">
        <v>0</v>
      </c>
      <c r="E1945" s="334">
        <v>14</v>
      </c>
      <c r="F1945" s="335">
        <v>34.799999999999997</v>
      </c>
      <c r="G1945" s="327">
        <v>14</v>
      </c>
      <c r="H1945" s="448">
        <v>34.799999999999997</v>
      </c>
    </row>
    <row r="1946" spans="1:8" ht="25.5">
      <c r="A1946" s="354" t="s">
        <v>5675</v>
      </c>
      <c r="B1946" s="511" t="s">
        <v>6146</v>
      </c>
      <c r="C1946" s="334">
        <v>0</v>
      </c>
      <c r="D1946" s="335">
        <v>0</v>
      </c>
      <c r="E1946" s="334">
        <v>0</v>
      </c>
      <c r="F1946" s="335">
        <v>1</v>
      </c>
      <c r="G1946" s="327">
        <v>0</v>
      </c>
      <c r="H1946" s="448">
        <v>1</v>
      </c>
    </row>
    <row r="1947" spans="1:8" ht="25.5">
      <c r="A1947" s="347" t="s">
        <v>5544</v>
      </c>
      <c r="B1947" s="375" t="s">
        <v>5545</v>
      </c>
      <c r="C1947" s="334">
        <v>0</v>
      </c>
      <c r="D1947" s="335">
        <v>0</v>
      </c>
      <c r="E1947" s="334">
        <v>0</v>
      </c>
      <c r="F1947" s="335">
        <v>10.8</v>
      </c>
      <c r="G1947" s="327">
        <v>0</v>
      </c>
      <c r="H1947" s="448">
        <v>10.8</v>
      </c>
    </row>
    <row r="1948" spans="1:8" ht="25.5">
      <c r="A1948" s="416" t="s">
        <v>5546</v>
      </c>
      <c r="B1948" s="375" t="s">
        <v>5547</v>
      </c>
      <c r="C1948" s="334">
        <v>0</v>
      </c>
      <c r="D1948" s="335">
        <v>0</v>
      </c>
      <c r="E1948" s="334">
        <v>68</v>
      </c>
      <c r="F1948" s="335">
        <v>326.40000000000003</v>
      </c>
      <c r="G1948" s="327">
        <v>68</v>
      </c>
      <c r="H1948" s="448">
        <v>326.40000000000003</v>
      </c>
    </row>
    <row r="1949" spans="1:8">
      <c r="A1949" s="523" t="s">
        <v>5548</v>
      </c>
      <c r="B1949" s="511" t="s">
        <v>5549</v>
      </c>
      <c r="C1949" s="334">
        <v>0</v>
      </c>
      <c r="D1949" s="335">
        <v>0</v>
      </c>
      <c r="E1949" s="334">
        <v>0</v>
      </c>
      <c r="F1949" s="335">
        <v>2.4</v>
      </c>
      <c r="G1949" s="327">
        <v>0</v>
      </c>
      <c r="H1949" s="448">
        <v>2.4</v>
      </c>
    </row>
    <row r="1950" spans="1:8" ht="25.5">
      <c r="A1950" s="523" t="s">
        <v>5550</v>
      </c>
      <c r="B1950" s="511" t="s">
        <v>5551</v>
      </c>
      <c r="C1950" s="334">
        <v>0</v>
      </c>
      <c r="D1950" s="335">
        <v>0</v>
      </c>
      <c r="E1950" s="334">
        <v>21</v>
      </c>
      <c r="F1950" s="335">
        <v>112.79999999999998</v>
      </c>
      <c r="G1950" s="327">
        <v>21</v>
      </c>
      <c r="H1950" s="448">
        <v>112.79999999999998</v>
      </c>
    </row>
    <row r="1951" spans="1:8">
      <c r="A1951" s="523" t="s">
        <v>5552</v>
      </c>
      <c r="B1951" s="511" t="s">
        <v>5553</v>
      </c>
      <c r="C1951" s="334">
        <v>0</v>
      </c>
      <c r="D1951" s="335">
        <v>0</v>
      </c>
      <c r="E1951" s="334">
        <v>0</v>
      </c>
      <c r="F1951" s="335">
        <v>21.6</v>
      </c>
      <c r="G1951" s="327">
        <v>0</v>
      </c>
      <c r="H1951" s="448">
        <v>21.6</v>
      </c>
    </row>
    <row r="1952" spans="1:8" ht="25.5">
      <c r="A1952" s="523" t="s">
        <v>5554</v>
      </c>
      <c r="B1952" s="511" t="s">
        <v>5555</v>
      </c>
      <c r="C1952" s="334">
        <v>0</v>
      </c>
      <c r="D1952" s="335">
        <v>0</v>
      </c>
      <c r="E1952" s="334">
        <v>2418</v>
      </c>
      <c r="F1952" s="335">
        <v>9681.6</v>
      </c>
      <c r="G1952" s="327">
        <v>2418</v>
      </c>
      <c r="H1952" s="448">
        <v>9681.6</v>
      </c>
    </row>
    <row r="1953" spans="1:8" ht="25.5">
      <c r="A1953" s="523" t="s">
        <v>5558</v>
      </c>
      <c r="B1953" s="511" t="s">
        <v>5559</v>
      </c>
      <c r="C1953" s="334">
        <v>0</v>
      </c>
      <c r="D1953" s="335">
        <v>0</v>
      </c>
      <c r="E1953" s="334">
        <v>0</v>
      </c>
      <c r="F1953" s="335">
        <v>1</v>
      </c>
      <c r="G1953" s="327">
        <v>0</v>
      </c>
      <c r="H1953" s="448">
        <v>1</v>
      </c>
    </row>
    <row r="1954" spans="1:8" ht="25.5">
      <c r="A1954" s="523" t="s">
        <v>5560</v>
      </c>
      <c r="B1954" s="511" t="s">
        <v>5561</v>
      </c>
      <c r="C1954" s="334">
        <v>0</v>
      </c>
      <c r="D1954" s="335">
        <v>0</v>
      </c>
      <c r="E1954" s="334">
        <v>0</v>
      </c>
      <c r="F1954" s="335">
        <v>1</v>
      </c>
      <c r="G1954" s="327">
        <v>0</v>
      </c>
      <c r="H1954" s="448">
        <v>1</v>
      </c>
    </row>
    <row r="1955" spans="1:8" ht="25.5">
      <c r="A1955" s="523" t="s">
        <v>5580</v>
      </c>
      <c r="B1955" s="511" t="s">
        <v>5581</v>
      </c>
      <c r="C1955" s="334">
        <v>21</v>
      </c>
      <c r="D1955" s="335">
        <v>114</v>
      </c>
      <c r="E1955" s="334">
        <v>82</v>
      </c>
      <c r="F1955" s="335">
        <v>382.8</v>
      </c>
      <c r="G1955" s="327">
        <v>103</v>
      </c>
      <c r="H1955" s="448">
        <v>496.8</v>
      </c>
    </row>
    <row r="1956" spans="1:8" ht="25.5">
      <c r="A1956" s="523" t="s">
        <v>1879</v>
      </c>
      <c r="B1956" s="511" t="s">
        <v>6051</v>
      </c>
      <c r="C1956" s="334">
        <v>3</v>
      </c>
      <c r="D1956" s="335">
        <v>2.2000000000000002</v>
      </c>
      <c r="E1956" s="334">
        <v>81</v>
      </c>
      <c r="F1956" s="335">
        <v>196.9</v>
      </c>
      <c r="G1956" s="327">
        <v>84</v>
      </c>
      <c r="H1956" s="448">
        <v>199.1</v>
      </c>
    </row>
    <row r="1957" spans="1:8" ht="25.5">
      <c r="A1957" s="523" t="s">
        <v>1880</v>
      </c>
      <c r="B1957" s="511" t="s">
        <v>6052</v>
      </c>
      <c r="C1957" s="334">
        <v>3</v>
      </c>
      <c r="D1957" s="335">
        <v>2.2000000000000002</v>
      </c>
      <c r="E1957" s="334">
        <v>81</v>
      </c>
      <c r="F1957" s="335">
        <v>188.1</v>
      </c>
      <c r="G1957" s="327">
        <v>84</v>
      </c>
      <c r="H1957" s="448">
        <v>190.29999999999998</v>
      </c>
    </row>
    <row r="1958" spans="1:8">
      <c r="A1958" s="354" t="s">
        <v>6147</v>
      </c>
      <c r="B1958" s="511" t="s">
        <v>6148</v>
      </c>
      <c r="C1958" s="334">
        <v>0</v>
      </c>
      <c r="D1958" s="335">
        <v>0</v>
      </c>
      <c r="E1958" s="334">
        <v>0</v>
      </c>
      <c r="F1958" s="335">
        <v>1</v>
      </c>
      <c r="G1958" s="327">
        <v>0</v>
      </c>
      <c r="H1958" s="448">
        <v>1</v>
      </c>
    </row>
    <row r="1959" spans="1:8">
      <c r="A1959" s="347" t="s">
        <v>6149</v>
      </c>
      <c r="B1959" s="375" t="s">
        <v>6150</v>
      </c>
      <c r="C1959" s="334">
        <v>0</v>
      </c>
      <c r="D1959" s="335">
        <v>180</v>
      </c>
      <c r="E1959" s="334">
        <v>0</v>
      </c>
      <c r="F1959" s="335">
        <v>52.8</v>
      </c>
      <c r="G1959" s="327">
        <v>0</v>
      </c>
      <c r="H1959" s="448">
        <v>232.8</v>
      </c>
    </row>
    <row r="1960" spans="1:8">
      <c r="A1960" s="330" t="s">
        <v>6151</v>
      </c>
      <c r="B1960" s="331" t="s">
        <v>6152</v>
      </c>
      <c r="C1960" s="334">
        <v>0</v>
      </c>
      <c r="D1960" s="335">
        <v>4.4000000000000004</v>
      </c>
      <c r="E1960" s="334">
        <v>0</v>
      </c>
      <c r="F1960" s="335">
        <v>9.9</v>
      </c>
      <c r="G1960" s="327">
        <v>0</v>
      </c>
      <c r="H1960" s="448">
        <v>14.3</v>
      </c>
    </row>
    <row r="1961" spans="1:8" ht="13.5" customHeight="1">
      <c r="A1961" s="330" t="s">
        <v>5378</v>
      </c>
      <c r="B1961" s="331" t="s">
        <v>7314</v>
      </c>
      <c r="C1961" s="334">
        <v>0</v>
      </c>
      <c r="D1961" s="335"/>
      <c r="E1961" s="334">
        <v>1</v>
      </c>
      <c r="F1961" s="335"/>
      <c r="G1961" s="327">
        <v>1</v>
      </c>
      <c r="H1961" s="448"/>
    </row>
    <row r="1962" spans="1:8">
      <c r="A1962" s="330" t="s">
        <v>7315</v>
      </c>
      <c r="B1962" s="331" t="s">
        <v>7316</v>
      </c>
      <c r="C1962" s="334">
        <v>148</v>
      </c>
      <c r="D1962" s="335"/>
      <c r="E1962" s="334">
        <v>3</v>
      </c>
      <c r="F1962" s="335"/>
      <c r="G1962" s="327">
        <v>151</v>
      </c>
      <c r="H1962" s="448"/>
    </row>
    <row r="1963" spans="1:8">
      <c r="A1963" s="330" t="s">
        <v>5431</v>
      </c>
      <c r="B1963" s="331" t="s">
        <v>6607</v>
      </c>
      <c r="C1963" s="334">
        <v>0</v>
      </c>
      <c r="D1963" s="335"/>
      <c r="E1963" s="334">
        <v>1</v>
      </c>
      <c r="F1963" s="335"/>
      <c r="G1963" s="327">
        <v>1</v>
      </c>
      <c r="H1963" s="448"/>
    </row>
    <row r="1964" spans="1:8" ht="13.5" thickBot="1">
      <c r="A1964" s="330" t="s">
        <v>5487</v>
      </c>
      <c r="B1964" s="331" t="s">
        <v>7317</v>
      </c>
      <c r="C1964" s="334">
        <v>0</v>
      </c>
      <c r="D1964" s="335"/>
      <c r="E1964" s="334">
        <v>1</v>
      </c>
      <c r="F1964" s="335"/>
      <c r="G1964" s="327">
        <v>1</v>
      </c>
      <c r="H1964" s="448"/>
    </row>
    <row r="1965" spans="1:8" ht="13.5" thickBot="1">
      <c r="A1965" s="794"/>
      <c r="B1965" s="798" t="s">
        <v>6153</v>
      </c>
      <c r="C1965" s="789">
        <v>17012</v>
      </c>
      <c r="D1965" s="1076">
        <v>67605.2</v>
      </c>
      <c r="E1965" s="789">
        <v>6869</v>
      </c>
      <c r="F1965" s="1076">
        <v>27806</v>
      </c>
      <c r="G1965" s="789">
        <v>23881</v>
      </c>
      <c r="H1965" s="1076">
        <v>95411.200000000026</v>
      </c>
    </row>
    <row r="1966" spans="1:8" ht="13.5" thickBot="1">
      <c r="A1966" s="524"/>
      <c r="B1966" s="525"/>
      <c r="C1966" s="526"/>
      <c r="D1966" s="527"/>
      <c r="E1966" s="528"/>
      <c r="F1966" s="529"/>
      <c r="G1966" s="530"/>
      <c r="H1966" s="531"/>
    </row>
    <row r="1967" spans="1:8" ht="13.5" thickBot="1">
      <c r="A1967" s="2029" t="s">
        <v>1466</v>
      </c>
      <c r="B1967" s="2030"/>
      <c r="C1967" s="2030"/>
      <c r="D1967" s="2030"/>
      <c r="E1967" s="2030"/>
      <c r="F1967" s="2030"/>
      <c r="G1967" s="2030"/>
      <c r="H1967" s="2044"/>
    </row>
    <row r="1968" spans="1:8" ht="25.5">
      <c r="A1968" s="532" t="s">
        <v>6074</v>
      </c>
      <c r="B1968" s="378" t="s">
        <v>5587</v>
      </c>
      <c r="C1968" s="357">
        <v>9</v>
      </c>
      <c r="D1968" s="358">
        <v>8</v>
      </c>
      <c r="E1968" s="334">
        <v>61</v>
      </c>
      <c r="F1968" s="335">
        <v>85.2</v>
      </c>
      <c r="G1968" s="327">
        <v>70</v>
      </c>
      <c r="H1968" s="448">
        <v>93.2</v>
      </c>
    </row>
    <row r="1969" spans="1:8" ht="25.5">
      <c r="A1969" s="532" t="s">
        <v>6075</v>
      </c>
      <c r="B1969" s="378" t="s">
        <v>5588</v>
      </c>
      <c r="C1969" s="357">
        <v>0</v>
      </c>
      <c r="D1969" s="358">
        <v>2.4</v>
      </c>
      <c r="E1969" s="334">
        <v>0</v>
      </c>
      <c r="F1969" s="335">
        <v>1</v>
      </c>
      <c r="G1969" s="327">
        <v>0</v>
      </c>
      <c r="H1969" s="448">
        <v>3.4</v>
      </c>
    </row>
    <row r="1970" spans="1:8" ht="25.5">
      <c r="A1970" s="347">
        <v>260100</v>
      </c>
      <c r="B1970" s="375" t="s">
        <v>5379</v>
      </c>
      <c r="C1970" s="357">
        <v>0</v>
      </c>
      <c r="D1970" s="358">
        <v>480</v>
      </c>
      <c r="E1970" s="334">
        <v>0</v>
      </c>
      <c r="F1970" s="335">
        <v>623.70000000000005</v>
      </c>
      <c r="G1970" s="327">
        <v>0</v>
      </c>
      <c r="H1970" s="448">
        <v>1103.7</v>
      </c>
    </row>
    <row r="1971" spans="1:8" ht="13.5" customHeight="1">
      <c r="A1971" s="533">
        <v>310002</v>
      </c>
      <c r="B1971" s="483" t="s">
        <v>6154</v>
      </c>
      <c r="C1971" s="334">
        <v>4</v>
      </c>
      <c r="D1971" s="335">
        <v>4.8</v>
      </c>
      <c r="E1971" s="334">
        <v>0</v>
      </c>
      <c r="F1971" s="335">
        <v>1</v>
      </c>
      <c r="G1971" s="327">
        <v>4</v>
      </c>
      <c r="H1971" s="448">
        <v>5.8</v>
      </c>
    </row>
    <row r="1972" spans="1:8" ht="13.5" customHeight="1">
      <c r="A1972" s="533">
        <v>310003</v>
      </c>
      <c r="B1972" s="375" t="s">
        <v>6077</v>
      </c>
      <c r="C1972" s="334">
        <v>4</v>
      </c>
      <c r="D1972" s="335">
        <v>25.3</v>
      </c>
      <c r="E1972" s="334">
        <v>0</v>
      </c>
      <c r="F1972" s="335">
        <v>97.9</v>
      </c>
      <c r="G1972" s="327">
        <v>4</v>
      </c>
      <c r="H1972" s="448">
        <v>123.2</v>
      </c>
    </row>
    <row r="1973" spans="1:8">
      <c r="A1973" s="532">
        <v>310015</v>
      </c>
      <c r="B1973" s="378" t="s">
        <v>6079</v>
      </c>
      <c r="C1973" s="334">
        <v>4</v>
      </c>
      <c r="D1973" s="335">
        <v>4.8</v>
      </c>
      <c r="E1973" s="334">
        <v>0</v>
      </c>
      <c r="F1973" s="335">
        <v>1</v>
      </c>
      <c r="G1973" s="327">
        <v>4</v>
      </c>
      <c r="H1973" s="448">
        <v>5.8</v>
      </c>
    </row>
    <row r="1974" spans="1:8">
      <c r="A1974" s="532">
        <v>310016</v>
      </c>
      <c r="B1974" s="375" t="s">
        <v>6080</v>
      </c>
      <c r="C1974" s="334">
        <v>4</v>
      </c>
      <c r="D1974" s="335">
        <v>4.8</v>
      </c>
      <c r="E1974" s="334">
        <v>0</v>
      </c>
      <c r="F1974" s="335">
        <v>1</v>
      </c>
      <c r="G1974" s="327">
        <v>4</v>
      </c>
      <c r="H1974" s="448">
        <v>5.8</v>
      </c>
    </row>
    <row r="1975" spans="1:8">
      <c r="A1975" s="532" t="s">
        <v>5952</v>
      </c>
      <c r="B1975" s="378" t="s">
        <v>5953</v>
      </c>
      <c r="C1975" s="334">
        <v>0</v>
      </c>
      <c r="D1975" s="335">
        <v>0</v>
      </c>
      <c r="E1975" s="334">
        <v>0</v>
      </c>
      <c r="F1975" s="335">
        <v>2.4</v>
      </c>
      <c r="G1975" s="327">
        <v>0</v>
      </c>
      <c r="H1975" s="448">
        <v>2.4</v>
      </c>
    </row>
    <row r="1976" spans="1:8">
      <c r="A1976" s="532" t="s">
        <v>6155</v>
      </c>
      <c r="B1976" s="378" t="s">
        <v>6156</v>
      </c>
      <c r="C1976" s="334">
        <v>11</v>
      </c>
      <c r="D1976" s="335">
        <v>382</v>
      </c>
      <c r="E1976" s="334">
        <v>24</v>
      </c>
      <c r="F1976" s="335">
        <v>124.80000000000001</v>
      </c>
      <c r="G1976" s="327">
        <v>35</v>
      </c>
      <c r="H1976" s="448">
        <v>506.8</v>
      </c>
    </row>
    <row r="1977" spans="1:8" ht="25.5">
      <c r="A1977" s="532" t="s">
        <v>6157</v>
      </c>
      <c r="B1977" s="375" t="s">
        <v>6158</v>
      </c>
      <c r="C1977" s="334">
        <v>11</v>
      </c>
      <c r="D1977" s="335">
        <v>25.3</v>
      </c>
      <c r="E1977" s="334">
        <v>17</v>
      </c>
      <c r="F1977" s="335">
        <v>12.1</v>
      </c>
      <c r="G1977" s="327">
        <v>28</v>
      </c>
      <c r="H1977" s="448">
        <v>37.4</v>
      </c>
    </row>
    <row r="1978" spans="1:8">
      <c r="A1978" s="532" t="s">
        <v>5719</v>
      </c>
      <c r="B1978" s="378" t="s">
        <v>5595</v>
      </c>
      <c r="C1978" s="334">
        <v>3</v>
      </c>
      <c r="D1978" s="335">
        <v>166.1</v>
      </c>
      <c r="E1978" s="334">
        <v>0</v>
      </c>
      <c r="F1978" s="335">
        <v>9.9</v>
      </c>
      <c r="G1978" s="327">
        <v>3</v>
      </c>
      <c r="H1978" s="448">
        <v>176</v>
      </c>
    </row>
    <row r="1979" spans="1:8" ht="38.25">
      <c r="A1979" s="532" t="s">
        <v>6159</v>
      </c>
      <c r="B1979" s="378" t="s">
        <v>6160</v>
      </c>
      <c r="C1979" s="334">
        <v>0</v>
      </c>
      <c r="D1979" s="335">
        <v>2.4</v>
      </c>
      <c r="E1979" s="334">
        <v>4</v>
      </c>
      <c r="F1979" s="335">
        <v>15.600000000000001</v>
      </c>
      <c r="G1979" s="327">
        <v>4</v>
      </c>
      <c r="H1979" s="448">
        <v>18</v>
      </c>
    </row>
    <row r="1980" spans="1:8">
      <c r="A1980" s="532" t="s">
        <v>5380</v>
      </c>
      <c r="B1980" s="378" t="s">
        <v>5381</v>
      </c>
      <c r="C1980" s="334">
        <v>0</v>
      </c>
      <c r="D1980" s="335">
        <v>0</v>
      </c>
      <c r="E1980" s="334">
        <v>3</v>
      </c>
      <c r="F1980" s="335">
        <v>3.5999999999999996</v>
      </c>
      <c r="G1980" s="327">
        <v>3</v>
      </c>
      <c r="H1980" s="448">
        <v>3.5999999999999996</v>
      </c>
    </row>
    <row r="1981" spans="1:8">
      <c r="A1981" s="532" t="s">
        <v>5382</v>
      </c>
      <c r="B1981" s="378" t="s">
        <v>5383</v>
      </c>
      <c r="C1981" s="334">
        <v>1</v>
      </c>
      <c r="D1981" s="335">
        <v>4.8</v>
      </c>
      <c r="E1981" s="334">
        <v>150</v>
      </c>
      <c r="F1981" s="335">
        <v>376.8</v>
      </c>
      <c r="G1981" s="327">
        <v>151</v>
      </c>
      <c r="H1981" s="448">
        <v>381.6</v>
      </c>
    </row>
    <row r="1982" spans="1:8">
      <c r="A1982" s="484" t="s">
        <v>5856</v>
      </c>
      <c r="B1982" s="378" t="s">
        <v>6161</v>
      </c>
      <c r="C1982" s="334">
        <v>0</v>
      </c>
      <c r="D1982" s="335">
        <v>0</v>
      </c>
      <c r="E1982" s="334">
        <v>0</v>
      </c>
      <c r="F1982" s="335">
        <v>1</v>
      </c>
      <c r="G1982" s="327">
        <v>0</v>
      </c>
      <c r="H1982" s="448">
        <v>1</v>
      </c>
    </row>
    <row r="1983" spans="1:8">
      <c r="A1983" s="355" t="s">
        <v>5390</v>
      </c>
      <c r="B1983" s="375" t="s">
        <v>5391</v>
      </c>
      <c r="C1983" s="334">
        <v>30</v>
      </c>
      <c r="D1983" s="335">
        <v>130</v>
      </c>
      <c r="E1983" s="334">
        <v>209</v>
      </c>
      <c r="F1983" s="335">
        <v>676.5</v>
      </c>
      <c r="G1983" s="327">
        <v>239</v>
      </c>
      <c r="H1983" s="448">
        <v>806.5</v>
      </c>
    </row>
    <row r="1984" spans="1:8">
      <c r="A1984" s="509" t="s">
        <v>6162</v>
      </c>
      <c r="B1984" s="534" t="s">
        <v>6163</v>
      </c>
      <c r="C1984" s="357">
        <v>0</v>
      </c>
      <c r="D1984" s="358">
        <v>3.5999999999999996</v>
      </c>
      <c r="E1984" s="334">
        <v>0</v>
      </c>
      <c r="F1984" s="335">
        <v>1</v>
      </c>
      <c r="G1984" s="327">
        <v>0</v>
      </c>
      <c r="H1984" s="448">
        <v>4.5999999999999996</v>
      </c>
    </row>
    <row r="1985" spans="1:8" ht="16.5" customHeight="1">
      <c r="A1985" s="509" t="s">
        <v>6164</v>
      </c>
      <c r="B1985" s="375" t="s">
        <v>6165</v>
      </c>
      <c r="C1985" s="357">
        <v>0</v>
      </c>
      <c r="D1985" s="358">
        <v>17</v>
      </c>
      <c r="E1985" s="334">
        <v>0</v>
      </c>
      <c r="F1985" s="335">
        <v>75.900000000000006</v>
      </c>
      <c r="G1985" s="327">
        <v>0</v>
      </c>
      <c r="H1985" s="448">
        <v>92.9</v>
      </c>
    </row>
    <row r="1986" spans="1:8">
      <c r="A1986" s="484" t="s">
        <v>5398</v>
      </c>
      <c r="B1986" s="483" t="s">
        <v>5399</v>
      </c>
      <c r="C1986" s="334">
        <v>0</v>
      </c>
      <c r="D1986" s="335">
        <v>1.2</v>
      </c>
      <c r="E1986" s="334">
        <v>1</v>
      </c>
      <c r="F1986" s="335">
        <v>39.6</v>
      </c>
      <c r="G1986" s="327">
        <v>1</v>
      </c>
      <c r="H1986" s="448">
        <v>40.800000000000004</v>
      </c>
    </row>
    <row r="1987" spans="1:8">
      <c r="A1987" s="484" t="s">
        <v>5411</v>
      </c>
      <c r="B1987" s="378" t="s">
        <v>5614</v>
      </c>
      <c r="C1987" s="334">
        <v>0</v>
      </c>
      <c r="D1987" s="335">
        <v>1.2</v>
      </c>
      <c r="E1987" s="334">
        <v>7</v>
      </c>
      <c r="F1987" s="335">
        <v>30</v>
      </c>
      <c r="G1987" s="327">
        <v>7</v>
      </c>
      <c r="H1987" s="448">
        <v>31.2</v>
      </c>
    </row>
    <row r="1988" spans="1:8">
      <c r="A1988" s="484" t="s">
        <v>4042</v>
      </c>
      <c r="B1988" s="378" t="s">
        <v>5876</v>
      </c>
      <c r="C1988" s="334">
        <v>0</v>
      </c>
      <c r="D1988" s="335">
        <v>0</v>
      </c>
      <c r="E1988" s="334">
        <v>4</v>
      </c>
      <c r="F1988" s="335">
        <v>25.200000000000003</v>
      </c>
      <c r="G1988" s="327">
        <v>4</v>
      </c>
      <c r="H1988" s="448">
        <v>25.200000000000003</v>
      </c>
    </row>
    <row r="1989" spans="1:8" ht="12.75" customHeight="1">
      <c r="A1989" s="484" t="s">
        <v>5420</v>
      </c>
      <c r="B1989" s="378" t="s">
        <v>5421</v>
      </c>
      <c r="C1989" s="334">
        <v>4</v>
      </c>
      <c r="D1989" s="335">
        <v>13.2</v>
      </c>
      <c r="E1989" s="334">
        <v>83</v>
      </c>
      <c r="F1989" s="335">
        <v>165.6</v>
      </c>
      <c r="G1989" s="327">
        <v>87</v>
      </c>
      <c r="H1989" s="448">
        <v>178.79999999999998</v>
      </c>
    </row>
    <row r="1990" spans="1:8">
      <c r="A1990" s="484" t="s">
        <v>5435</v>
      </c>
      <c r="B1990" s="378" t="s">
        <v>5436</v>
      </c>
      <c r="C1990" s="334">
        <v>0</v>
      </c>
      <c r="D1990" s="335">
        <v>0</v>
      </c>
      <c r="E1990" s="334">
        <v>0</v>
      </c>
      <c r="F1990" s="335">
        <v>1</v>
      </c>
      <c r="G1990" s="327">
        <v>0</v>
      </c>
      <c r="H1990" s="448">
        <v>1</v>
      </c>
    </row>
    <row r="1991" spans="1:8" ht="29.25" customHeight="1">
      <c r="A1991" s="484" t="s">
        <v>5627</v>
      </c>
      <c r="B1991" s="378" t="s">
        <v>5628</v>
      </c>
      <c r="C1991" s="334">
        <v>0</v>
      </c>
      <c r="D1991" s="335">
        <v>1.2</v>
      </c>
      <c r="E1991" s="334">
        <v>0</v>
      </c>
      <c r="F1991" s="335">
        <v>40.800000000000004</v>
      </c>
      <c r="G1991" s="327">
        <v>0</v>
      </c>
      <c r="H1991" s="448">
        <v>42.000000000000007</v>
      </c>
    </row>
    <row r="1992" spans="1:8" ht="25.5">
      <c r="A1992" s="484" t="s">
        <v>3115</v>
      </c>
      <c r="B1992" s="378" t="s">
        <v>6166</v>
      </c>
      <c r="C1992" s="334">
        <v>0</v>
      </c>
      <c r="D1992" s="335">
        <v>11</v>
      </c>
      <c r="E1992" s="334">
        <v>0</v>
      </c>
      <c r="F1992" s="335">
        <v>7.1999999999999993</v>
      </c>
      <c r="G1992" s="327">
        <v>0</v>
      </c>
      <c r="H1992" s="448">
        <v>18.2</v>
      </c>
    </row>
    <row r="1993" spans="1:8">
      <c r="A1993" s="484" t="s">
        <v>5443</v>
      </c>
      <c r="B1993" s="378" t="s">
        <v>5444</v>
      </c>
      <c r="C1993" s="334">
        <v>0</v>
      </c>
      <c r="D1993" s="335">
        <v>0</v>
      </c>
      <c r="E1993" s="334">
        <v>1</v>
      </c>
      <c r="F1993" s="335">
        <v>9.6</v>
      </c>
      <c r="G1993" s="327">
        <v>1</v>
      </c>
      <c r="H1993" s="448">
        <v>9.6</v>
      </c>
    </row>
    <row r="1994" spans="1:8">
      <c r="A1994" s="484" t="s">
        <v>5637</v>
      </c>
      <c r="B1994" s="378" t="s">
        <v>5450</v>
      </c>
      <c r="C1994" s="334">
        <v>0</v>
      </c>
      <c r="D1994" s="335">
        <v>0</v>
      </c>
      <c r="E1994" s="334">
        <v>0</v>
      </c>
      <c r="F1994" s="335">
        <v>12</v>
      </c>
      <c r="G1994" s="327">
        <v>0</v>
      </c>
      <c r="H1994" s="448">
        <v>12</v>
      </c>
    </row>
    <row r="1995" spans="1:8" ht="15" customHeight="1">
      <c r="A1995" s="484" t="s">
        <v>5451</v>
      </c>
      <c r="B1995" s="378" t="s">
        <v>6167</v>
      </c>
      <c r="C1995" s="334">
        <v>0</v>
      </c>
      <c r="D1995" s="335">
        <v>34</v>
      </c>
      <c r="E1995" s="334">
        <v>0</v>
      </c>
      <c r="F1995" s="335">
        <v>16.8</v>
      </c>
      <c r="G1995" s="327">
        <v>0</v>
      </c>
      <c r="H1995" s="448">
        <v>50.8</v>
      </c>
    </row>
    <row r="1996" spans="1:8" ht="25.5">
      <c r="A1996" s="484" t="s">
        <v>5640</v>
      </c>
      <c r="B1996" s="378" t="s">
        <v>5641</v>
      </c>
      <c r="C1996" s="334">
        <v>0</v>
      </c>
      <c r="D1996" s="335">
        <v>0</v>
      </c>
      <c r="E1996" s="334">
        <v>6</v>
      </c>
      <c r="F1996" s="335">
        <v>22.799999999999997</v>
      </c>
      <c r="G1996" s="327">
        <v>6</v>
      </c>
      <c r="H1996" s="448">
        <v>22.799999999999997</v>
      </c>
    </row>
    <row r="1997" spans="1:8" ht="25.5">
      <c r="A1997" s="484" t="s">
        <v>6168</v>
      </c>
      <c r="B1997" s="378" t="s">
        <v>6169</v>
      </c>
      <c r="C1997" s="334">
        <v>4</v>
      </c>
      <c r="D1997" s="335">
        <v>4</v>
      </c>
      <c r="E1997" s="334">
        <v>22</v>
      </c>
      <c r="F1997" s="335">
        <v>43.2</v>
      </c>
      <c r="G1997" s="327">
        <v>26</v>
      </c>
      <c r="H1997" s="448">
        <v>47.2</v>
      </c>
    </row>
    <row r="1998" spans="1:8">
      <c r="A1998" s="484" t="s">
        <v>6089</v>
      </c>
      <c r="B1998" s="378" t="s">
        <v>6090</v>
      </c>
      <c r="C1998" s="334">
        <v>4</v>
      </c>
      <c r="D1998" s="335">
        <v>4.4000000000000004</v>
      </c>
      <c r="E1998" s="334">
        <v>22</v>
      </c>
      <c r="F1998" s="335">
        <v>45.599999999999994</v>
      </c>
      <c r="G1998" s="327">
        <v>26</v>
      </c>
      <c r="H1998" s="448">
        <v>49.999999999999993</v>
      </c>
    </row>
    <row r="1999" spans="1:8" ht="12.75" customHeight="1">
      <c r="A1999" s="484" t="s">
        <v>6170</v>
      </c>
      <c r="B1999" s="378" t="s">
        <v>6171</v>
      </c>
      <c r="C1999" s="334">
        <v>4</v>
      </c>
      <c r="D1999" s="335">
        <v>4.4000000000000004</v>
      </c>
      <c r="E1999" s="334">
        <v>22</v>
      </c>
      <c r="F1999" s="335">
        <v>45.599999999999994</v>
      </c>
      <c r="G1999" s="327">
        <v>26</v>
      </c>
      <c r="H1999" s="448">
        <v>49.999999999999993</v>
      </c>
    </row>
    <row r="2000" spans="1:8" ht="12.75" customHeight="1">
      <c r="A2000" s="484" t="s">
        <v>6172</v>
      </c>
      <c r="B2000" s="378" t="s">
        <v>6173</v>
      </c>
      <c r="C2000" s="334">
        <v>4</v>
      </c>
      <c r="D2000" s="335">
        <v>4</v>
      </c>
      <c r="E2000" s="334">
        <v>22</v>
      </c>
      <c r="F2000" s="335">
        <v>43.2</v>
      </c>
      <c r="G2000" s="327">
        <v>26</v>
      </c>
      <c r="H2000" s="448">
        <v>47.2</v>
      </c>
    </row>
    <row r="2001" spans="1:8">
      <c r="A2001" s="484" t="s">
        <v>6174</v>
      </c>
      <c r="B2001" s="378" t="s">
        <v>6175</v>
      </c>
      <c r="C2001" s="334">
        <v>4</v>
      </c>
      <c r="D2001" s="335">
        <v>4.4000000000000004</v>
      </c>
      <c r="E2001" s="334">
        <v>22</v>
      </c>
      <c r="F2001" s="335">
        <v>45.599999999999994</v>
      </c>
      <c r="G2001" s="327">
        <v>26</v>
      </c>
      <c r="H2001" s="448">
        <v>49.999999999999993</v>
      </c>
    </row>
    <row r="2002" spans="1:8">
      <c r="A2002" s="484" t="s">
        <v>6176</v>
      </c>
      <c r="B2002" s="378" t="s">
        <v>6177</v>
      </c>
      <c r="C2002" s="334">
        <v>4</v>
      </c>
      <c r="D2002" s="335">
        <v>5</v>
      </c>
      <c r="E2002" s="334">
        <v>22</v>
      </c>
      <c r="F2002" s="335">
        <v>45.599999999999994</v>
      </c>
      <c r="G2002" s="327">
        <v>26</v>
      </c>
      <c r="H2002" s="448">
        <v>50.599999999999994</v>
      </c>
    </row>
    <row r="2003" spans="1:8">
      <c r="A2003" s="484" t="s">
        <v>5477</v>
      </c>
      <c r="B2003" s="378" t="s">
        <v>5478</v>
      </c>
      <c r="C2003" s="334">
        <v>0</v>
      </c>
      <c r="D2003" s="335">
        <v>0</v>
      </c>
      <c r="E2003" s="334">
        <v>0</v>
      </c>
      <c r="F2003" s="335">
        <v>2.4</v>
      </c>
      <c r="G2003" s="327">
        <v>0</v>
      </c>
      <c r="H2003" s="448">
        <v>2.4</v>
      </c>
    </row>
    <row r="2004" spans="1:8">
      <c r="A2004" s="484" t="s">
        <v>5479</v>
      </c>
      <c r="B2004" s="378" t="s">
        <v>5480</v>
      </c>
      <c r="C2004" s="334">
        <v>0</v>
      </c>
      <c r="D2004" s="335">
        <v>0</v>
      </c>
      <c r="E2004" s="334">
        <v>24</v>
      </c>
      <c r="F2004" s="335">
        <v>268.8</v>
      </c>
      <c r="G2004" s="327">
        <v>24</v>
      </c>
      <c r="H2004" s="448">
        <v>268.8</v>
      </c>
    </row>
    <row r="2005" spans="1:8">
      <c r="A2005" s="484" t="s">
        <v>6111</v>
      </c>
      <c r="B2005" s="378" t="s">
        <v>6112</v>
      </c>
      <c r="C2005" s="334">
        <v>0</v>
      </c>
      <c r="D2005" s="335">
        <v>170.5</v>
      </c>
      <c r="E2005" s="334">
        <v>13</v>
      </c>
      <c r="F2005" s="335">
        <v>60</v>
      </c>
      <c r="G2005" s="327">
        <v>13</v>
      </c>
      <c r="H2005" s="448">
        <v>230.5</v>
      </c>
    </row>
    <row r="2006" spans="1:8" ht="25.5">
      <c r="A2006" s="355" t="s">
        <v>6114</v>
      </c>
      <c r="B2006" s="375" t="s">
        <v>6115</v>
      </c>
      <c r="C2006" s="334">
        <v>4</v>
      </c>
      <c r="D2006" s="335">
        <v>4.4000000000000004</v>
      </c>
      <c r="E2006" s="334">
        <v>22</v>
      </c>
      <c r="F2006" s="335">
        <v>72</v>
      </c>
      <c r="G2006" s="327">
        <v>26</v>
      </c>
      <c r="H2006" s="448">
        <v>76.400000000000006</v>
      </c>
    </row>
    <row r="2007" spans="1:8">
      <c r="A2007" s="355" t="s">
        <v>5665</v>
      </c>
      <c r="B2007" s="375" t="s">
        <v>6178</v>
      </c>
      <c r="C2007" s="334">
        <v>0</v>
      </c>
      <c r="D2007" s="335">
        <v>12</v>
      </c>
      <c r="E2007" s="334">
        <v>0</v>
      </c>
      <c r="F2007" s="335">
        <v>6</v>
      </c>
      <c r="G2007" s="327">
        <v>0</v>
      </c>
      <c r="H2007" s="448">
        <v>18</v>
      </c>
    </row>
    <row r="2008" spans="1:8">
      <c r="A2008" s="484" t="s">
        <v>5499</v>
      </c>
      <c r="B2008" s="378" t="s">
        <v>5500</v>
      </c>
      <c r="C2008" s="334">
        <v>0</v>
      </c>
      <c r="D2008" s="335">
        <v>0</v>
      </c>
      <c r="E2008" s="334">
        <v>0</v>
      </c>
      <c r="F2008" s="335">
        <v>2.4</v>
      </c>
      <c r="G2008" s="327">
        <v>0</v>
      </c>
      <c r="H2008" s="448">
        <v>2.4</v>
      </c>
    </row>
    <row r="2009" spans="1:8">
      <c r="A2009" s="347" t="s">
        <v>6130</v>
      </c>
      <c r="B2009" s="375" t="s">
        <v>6131</v>
      </c>
      <c r="C2009" s="334">
        <v>4</v>
      </c>
      <c r="D2009" s="335">
        <v>4.4000000000000004</v>
      </c>
      <c r="E2009" s="334">
        <v>22</v>
      </c>
      <c r="F2009" s="335">
        <v>45.599999999999994</v>
      </c>
      <c r="G2009" s="327">
        <v>26</v>
      </c>
      <c r="H2009" s="448">
        <v>49.999999999999993</v>
      </c>
    </row>
    <row r="2010" spans="1:8" ht="25.5">
      <c r="A2010" s="347" t="s">
        <v>5503</v>
      </c>
      <c r="B2010" s="375" t="s">
        <v>5504</v>
      </c>
      <c r="C2010" s="334">
        <v>0</v>
      </c>
      <c r="D2010" s="335">
        <v>0</v>
      </c>
      <c r="E2010" s="334">
        <v>0</v>
      </c>
      <c r="F2010" s="335">
        <v>1</v>
      </c>
      <c r="G2010" s="327">
        <v>0</v>
      </c>
      <c r="H2010" s="448">
        <v>1</v>
      </c>
    </row>
    <row r="2011" spans="1:8" ht="11.25" customHeight="1">
      <c r="A2011" s="347" t="s">
        <v>5507</v>
      </c>
      <c r="B2011" s="375" t="s">
        <v>5508</v>
      </c>
      <c r="C2011" s="334">
        <v>15</v>
      </c>
      <c r="D2011" s="335">
        <v>95.7</v>
      </c>
      <c r="E2011" s="334">
        <v>38</v>
      </c>
      <c r="F2011" s="335">
        <v>84</v>
      </c>
      <c r="G2011" s="327">
        <v>53</v>
      </c>
      <c r="H2011" s="448">
        <v>179.7</v>
      </c>
    </row>
    <row r="2012" spans="1:8" ht="25.5">
      <c r="A2012" s="484" t="s">
        <v>5509</v>
      </c>
      <c r="B2012" s="378" t="s">
        <v>5668</v>
      </c>
      <c r="C2012" s="334">
        <v>0</v>
      </c>
      <c r="D2012" s="335">
        <v>0</v>
      </c>
      <c r="E2012" s="334">
        <v>0</v>
      </c>
      <c r="F2012" s="335">
        <v>1</v>
      </c>
      <c r="G2012" s="327">
        <v>0</v>
      </c>
      <c r="H2012" s="448">
        <v>1</v>
      </c>
    </row>
    <row r="2013" spans="1:8" ht="25.5">
      <c r="A2013" s="484" t="s">
        <v>5511</v>
      </c>
      <c r="B2013" s="378" t="s">
        <v>5512</v>
      </c>
      <c r="C2013" s="334">
        <v>3</v>
      </c>
      <c r="D2013" s="335">
        <v>70.400000000000006</v>
      </c>
      <c r="E2013" s="334">
        <v>169</v>
      </c>
      <c r="F2013" s="335">
        <v>506</v>
      </c>
      <c r="G2013" s="327">
        <v>172</v>
      </c>
      <c r="H2013" s="448">
        <v>576.4</v>
      </c>
    </row>
    <row r="2014" spans="1:8" ht="25.5">
      <c r="A2014" s="359" t="s">
        <v>5671</v>
      </c>
      <c r="B2014" s="360" t="s">
        <v>5672</v>
      </c>
      <c r="C2014" s="334">
        <v>0</v>
      </c>
      <c r="D2014" s="335">
        <v>2.4</v>
      </c>
      <c r="E2014" s="334">
        <v>0</v>
      </c>
      <c r="F2014" s="335">
        <v>1</v>
      </c>
      <c r="G2014" s="327">
        <v>0</v>
      </c>
      <c r="H2014" s="448">
        <v>3.4</v>
      </c>
    </row>
    <row r="2015" spans="1:8" ht="25.5">
      <c r="A2015" s="484" t="s">
        <v>5513</v>
      </c>
      <c r="B2015" s="378" t="s">
        <v>5514</v>
      </c>
      <c r="C2015" s="334">
        <v>48</v>
      </c>
      <c r="D2015" s="335">
        <v>220</v>
      </c>
      <c r="E2015" s="334">
        <v>85</v>
      </c>
      <c r="F2015" s="335">
        <v>339.6</v>
      </c>
      <c r="G2015" s="327">
        <v>133</v>
      </c>
      <c r="H2015" s="448">
        <v>559.6</v>
      </c>
    </row>
    <row r="2016" spans="1:8" ht="25.5">
      <c r="A2016" s="484" t="s">
        <v>5515</v>
      </c>
      <c r="B2016" s="378" t="s">
        <v>5516</v>
      </c>
      <c r="C2016" s="334">
        <v>0</v>
      </c>
      <c r="D2016" s="335">
        <v>0</v>
      </c>
      <c r="E2016" s="334">
        <v>0</v>
      </c>
      <c r="F2016" s="335">
        <v>1.2</v>
      </c>
      <c r="G2016" s="327">
        <v>0</v>
      </c>
      <c r="H2016" s="448">
        <v>1.2</v>
      </c>
    </row>
    <row r="2017" spans="1:8" ht="25.5">
      <c r="A2017" s="359" t="s">
        <v>5517</v>
      </c>
      <c r="B2017" s="360" t="s">
        <v>5518</v>
      </c>
      <c r="C2017" s="334">
        <v>0</v>
      </c>
      <c r="D2017" s="335">
        <v>28.799999999999997</v>
      </c>
      <c r="E2017" s="334">
        <v>36</v>
      </c>
      <c r="F2017" s="335">
        <v>182.39999999999998</v>
      </c>
      <c r="G2017" s="327">
        <v>36</v>
      </c>
      <c r="H2017" s="448">
        <v>211.2</v>
      </c>
    </row>
    <row r="2018" spans="1:8" ht="25.5">
      <c r="A2018" s="359" t="s">
        <v>5519</v>
      </c>
      <c r="B2018" s="360" t="s">
        <v>5520</v>
      </c>
      <c r="C2018" s="334">
        <v>0</v>
      </c>
      <c r="D2018" s="335">
        <v>18</v>
      </c>
      <c r="E2018" s="334">
        <v>51</v>
      </c>
      <c r="F2018" s="335">
        <v>186</v>
      </c>
      <c r="G2018" s="327">
        <v>51</v>
      </c>
      <c r="H2018" s="448">
        <v>204</v>
      </c>
    </row>
    <row r="2019" spans="1:8" ht="15" customHeight="1">
      <c r="A2019" s="359" t="s">
        <v>5521</v>
      </c>
      <c r="B2019" s="360" t="s">
        <v>5522</v>
      </c>
      <c r="C2019" s="334">
        <v>0</v>
      </c>
      <c r="D2019" s="335">
        <v>0</v>
      </c>
      <c r="E2019" s="334">
        <v>0</v>
      </c>
      <c r="F2019" s="335">
        <v>1</v>
      </c>
      <c r="G2019" s="327">
        <v>0</v>
      </c>
      <c r="H2019" s="448">
        <v>1</v>
      </c>
    </row>
    <row r="2020" spans="1:8" ht="25.5">
      <c r="A2020" s="359" t="s">
        <v>5523</v>
      </c>
      <c r="B2020" s="360" t="s">
        <v>5524</v>
      </c>
      <c r="C2020" s="334">
        <v>0</v>
      </c>
      <c r="D2020" s="335">
        <v>0</v>
      </c>
      <c r="E2020" s="334">
        <v>0</v>
      </c>
      <c r="F2020" s="335">
        <v>26.4</v>
      </c>
      <c r="G2020" s="327">
        <v>0</v>
      </c>
      <c r="H2020" s="448">
        <v>26.4</v>
      </c>
    </row>
    <row r="2021" spans="1:8" ht="25.5">
      <c r="A2021" s="347" t="s">
        <v>5525</v>
      </c>
      <c r="B2021" s="375" t="s">
        <v>5526</v>
      </c>
      <c r="C2021" s="334">
        <v>0</v>
      </c>
      <c r="D2021" s="335">
        <v>8.4</v>
      </c>
      <c r="E2021" s="334">
        <v>11</v>
      </c>
      <c r="F2021" s="335">
        <v>66</v>
      </c>
      <c r="G2021" s="327">
        <v>11</v>
      </c>
      <c r="H2021" s="448">
        <v>74.400000000000006</v>
      </c>
    </row>
    <row r="2022" spans="1:8" ht="25.5">
      <c r="A2022" s="330" t="s">
        <v>5527</v>
      </c>
      <c r="B2022" s="331" t="s">
        <v>5528</v>
      </c>
      <c r="C2022" s="334">
        <v>4</v>
      </c>
      <c r="D2022" s="335">
        <v>30.8</v>
      </c>
      <c r="E2022" s="334">
        <v>116</v>
      </c>
      <c r="F2022" s="335">
        <v>492</v>
      </c>
      <c r="G2022" s="327">
        <v>120</v>
      </c>
      <c r="H2022" s="448">
        <v>522.79999999999995</v>
      </c>
    </row>
    <row r="2023" spans="1:8" ht="25.5">
      <c r="A2023" s="347" t="s">
        <v>2741</v>
      </c>
      <c r="B2023" s="375" t="s">
        <v>5529</v>
      </c>
      <c r="C2023" s="334">
        <v>11</v>
      </c>
      <c r="D2023" s="335">
        <v>75</v>
      </c>
      <c r="E2023" s="334">
        <v>97</v>
      </c>
      <c r="F2023" s="335">
        <v>327.60000000000002</v>
      </c>
      <c r="G2023" s="327">
        <v>108</v>
      </c>
      <c r="H2023" s="448">
        <v>402.6</v>
      </c>
    </row>
    <row r="2024" spans="1:8" ht="25.5">
      <c r="A2024" s="359" t="s">
        <v>5532</v>
      </c>
      <c r="B2024" s="360" t="s">
        <v>5533</v>
      </c>
      <c r="C2024" s="334">
        <v>0</v>
      </c>
      <c r="D2024" s="335">
        <v>1.2</v>
      </c>
      <c r="E2024" s="334">
        <v>69</v>
      </c>
      <c r="F2024" s="335">
        <v>289.20000000000005</v>
      </c>
      <c r="G2024" s="327">
        <v>69</v>
      </c>
      <c r="H2024" s="448">
        <v>290.40000000000003</v>
      </c>
    </row>
    <row r="2025" spans="1:8">
      <c r="A2025" s="359" t="s">
        <v>5536</v>
      </c>
      <c r="B2025" s="360" t="s">
        <v>5537</v>
      </c>
      <c r="C2025" s="334">
        <v>0</v>
      </c>
      <c r="D2025" s="335">
        <v>10.8</v>
      </c>
      <c r="E2025" s="334">
        <v>0</v>
      </c>
      <c r="F2025" s="335">
        <v>30</v>
      </c>
      <c r="G2025" s="327">
        <v>0</v>
      </c>
      <c r="H2025" s="448">
        <v>40.799999999999997</v>
      </c>
    </row>
    <row r="2026" spans="1:8">
      <c r="A2026" s="359" t="s">
        <v>5538</v>
      </c>
      <c r="B2026" s="360" t="s">
        <v>5539</v>
      </c>
      <c r="C2026" s="334">
        <v>0</v>
      </c>
      <c r="D2026" s="335">
        <v>0</v>
      </c>
      <c r="E2026" s="334">
        <v>0</v>
      </c>
      <c r="F2026" s="335">
        <v>1</v>
      </c>
      <c r="G2026" s="327">
        <v>0</v>
      </c>
      <c r="H2026" s="448">
        <v>1</v>
      </c>
    </row>
    <row r="2027" spans="1:8">
      <c r="A2027" s="330" t="s">
        <v>5540</v>
      </c>
      <c r="B2027" s="331" t="s">
        <v>5541</v>
      </c>
      <c r="C2027" s="334">
        <v>0</v>
      </c>
      <c r="D2027" s="335">
        <v>0</v>
      </c>
      <c r="E2027" s="334">
        <v>0</v>
      </c>
      <c r="F2027" s="335">
        <v>14.399999999999999</v>
      </c>
      <c r="G2027" s="327">
        <v>0</v>
      </c>
      <c r="H2027" s="448">
        <v>14.399999999999999</v>
      </c>
    </row>
    <row r="2028" spans="1:8" ht="25.5">
      <c r="A2028" s="359" t="s">
        <v>5675</v>
      </c>
      <c r="B2028" s="360" t="s">
        <v>5676</v>
      </c>
      <c r="C2028" s="334">
        <v>0</v>
      </c>
      <c r="D2028" s="335">
        <v>0</v>
      </c>
      <c r="E2028" s="334">
        <v>0</v>
      </c>
      <c r="F2028" s="335">
        <v>3.5999999999999996</v>
      </c>
      <c r="G2028" s="327">
        <v>0</v>
      </c>
      <c r="H2028" s="448">
        <v>3.5999999999999996</v>
      </c>
    </row>
    <row r="2029" spans="1:8" ht="25.5">
      <c r="A2029" s="359" t="s">
        <v>5542</v>
      </c>
      <c r="B2029" s="360" t="s">
        <v>5543</v>
      </c>
      <c r="C2029" s="334">
        <v>784</v>
      </c>
      <c r="D2029" s="335">
        <v>439</v>
      </c>
      <c r="E2029" s="334">
        <v>13</v>
      </c>
      <c r="F2029" s="335">
        <v>2.4</v>
      </c>
      <c r="G2029" s="327">
        <v>797</v>
      </c>
      <c r="H2029" s="448">
        <v>441.4</v>
      </c>
    </row>
    <row r="2030" spans="1:8" ht="12.75" customHeight="1">
      <c r="A2030" s="359" t="s">
        <v>6045</v>
      </c>
      <c r="B2030" s="360" t="s">
        <v>6179</v>
      </c>
      <c r="C2030" s="334">
        <v>0</v>
      </c>
      <c r="D2030" s="335">
        <v>0</v>
      </c>
      <c r="E2030" s="334">
        <v>0</v>
      </c>
      <c r="F2030" s="335">
        <v>2.4</v>
      </c>
      <c r="G2030" s="327">
        <v>0</v>
      </c>
      <c r="H2030" s="448">
        <v>2.4</v>
      </c>
    </row>
    <row r="2031" spans="1:8" ht="25.5">
      <c r="A2031" s="359" t="s">
        <v>5544</v>
      </c>
      <c r="B2031" s="360" t="s">
        <v>5545</v>
      </c>
      <c r="C2031" s="334">
        <v>0</v>
      </c>
      <c r="D2031" s="335">
        <v>0</v>
      </c>
      <c r="E2031" s="334">
        <v>74</v>
      </c>
      <c r="F2031" s="335">
        <v>246</v>
      </c>
      <c r="G2031" s="327">
        <v>74</v>
      </c>
      <c r="H2031" s="448">
        <v>246</v>
      </c>
    </row>
    <row r="2032" spans="1:8" ht="25.5">
      <c r="A2032" s="359" t="s">
        <v>5546</v>
      </c>
      <c r="B2032" s="360" t="s">
        <v>5547</v>
      </c>
      <c r="C2032" s="334">
        <v>0</v>
      </c>
      <c r="D2032" s="335">
        <v>0</v>
      </c>
      <c r="E2032" s="334">
        <v>22</v>
      </c>
      <c r="F2032" s="335">
        <v>234</v>
      </c>
      <c r="G2032" s="327">
        <v>22</v>
      </c>
      <c r="H2032" s="448">
        <v>234</v>
      </c>
    </row>
    <row r="2033" spans="1:8">
      <c r="A2033" s="359" t="s">
        <v>5548</v>
      </c>
      <c r="B2033" s="360" t="s">
        <v>5549</v>
      </c>
      <c r="C2033" s="334">
        <v>0</v>
      </c>
      <c r="D2033" s="335">
        <v>0</v>
      </c>
      <c r="E2033" s="334">
        <v>0</v>
      </c>
      <c r="F2033" s="335">
        <v>15.600000000000001</v>
      </c>
      <c r="G2033" s="327">
        <v>0</v>
      </c>
      <c r="H2033" s="448">
        <v>15.600000000000001</v>
      </c>
    </row>
    <row r="2034" spans="1:8" ht="25.5">
      <c r="A2034" s="359" t="s">
        <v>5550</v>
      </c>
      <c r="B2034" s="360" t="s">
        <v>5551</v>
      </c>
      <c r="C2034" s="334">
        <v>0</v>
      </c>
      <c r="D2034" s="335">
        <v>0</v>
      </c>
      <c r="E2034" s="334">
        <v>0</v>
      </c>
      <c r="F2034" s="335">
        <v>12</v>
      </c>
      <c r="G2034" s="327">
        <v>0</v>
      </c>
      <c r="H2034" s="448">
        <v>12</v>
      </c>
    </row>
    <row r="2035" spans="1:8">
      <c r="A2035" s="359" t="s">
        <v>5552</v>
      </c>
      <c r="B2035" s="360" t="s">
        <v>5553</v>
      </c>
      <c r="C2035" s="334">
        <v>0</v>
      </c>
      <c r="D2035" s="335">
        <v>1.2</v>
      </c>
      <c r="E2035" s="334">
        <v>42</v>
      </c>
      <c r="F2035" s="335">
        <v>109.2</v>
      </c>
      <c r="G2035" s="327">
        <v>42</v>
      </c>
      <c r="H2035" s="448">
        <v>110.4</v>
      </c>
    </row>
    <row r="2036" spans="1:8" ht="25.5">
      <c r="A2036" s="359" t="s">
        <v>5554</v>
      </c>
      <c r="B2036" s="360" t="s">
        <v>5555</v>
      </c>
      <c r="C2036" s="334">
        <v>3</v>
      </c>
      <c r="D2036" s="335">
        <v>25.200000000000003</v>
      </c>
      <c r="E2036" s="334">
        <v>1003</v>
      </c>
      <c r="F2036" s="335">
        <v>3883.2</v>
      </c>
      <c r="G2036" s="327">
        <v>1006</v>
      </c>
      <c r="H2036" s="448">
        <v>3908.3999999999996</v>
      </c>
    </row>
    <row r="2037" spans="1:8">
      <c r="A2037" s="359" t="s">
        <v>5578</v>
      </c>
      <c r="B2037" s="360" t="s">
        <v>5941</v>
      </c>
      <c r="C2037" s="334">
        <v>0</v>
      </c>
      <c r="D2037" s="335">
        <v>1</v>
      </c>
      <c r="E2037" s="334">
        <v>20</v>
      </c>
      <c r="F2037" s="335">
        <v>86.4</v>
      </c>
      <c r="G2037" s="327">
        <v>20</v>
      </c>
      <c r="H2037" s="448">
        <v>87.4</v>
      </c>
    </row>
    <row r="2038" spans="1:8" ht="25.5">
      <c r="A2038" s="359" t="s">
        <v>5580</v>
      </c>
      <c r="B2038" s="360" t="s">
        <v>5581</v>
      </c>
      <c r="C2038" s="334">
        <v>4</v>
      </c>
      <c r="D2038" s="335">
        <v>67.2</v>
      </c>
      <c r="E2038" s="334">
        <v>95</v>
      </c>
      <c r="F2038" s="335">
        <v>702</v>
      </c>
      <c r="G2038" s="327">
        <v>99</v>
      </c>
      <c r="H2038" s="448">
        <v>769.2</v>
      </c>
    </row>
    <row r="2039" spans="1:8" ht="25.5">
      <c r="A2039" s="359" t="s">
        <v>5692</v>
      </c>
      <c r="B2039" s="360" t="s">
        <v>5693</v>
      </c>
      <c r="C2039" s="334">
        <v>0</v>
      </c>
      <c r="D2039" s="335">
        <v>0</v>
      </c>
      <c r="E2039" s="334">
        <v>0</v>
      </c>
      <c r="F2039" s="335">
        <v>1.2</v>
      </c>
      <c r="G2039" s="327">
        <v>0</v>
      </c>
      <c r="H2039" s="448">
        <v>1.2</v>
      </c>
    </row>
    <row r="2040" spans="1:8" ht="25.5">
      <c r="A2040" s="359" t="s">
        <v>1879</v>
      </c>
      <c r="B2040" s="360" t="s">
        <v>6051</v>
      </c>
      <c r="C2040" s="535">
        <v>12</v>
      </c>
      <c r="D2040" s="536">
        <v>50.400000000000006</v>
      </c>
      <c r="E2040" s="334">
        <v>67</v>
      </c>
      <c r="F2040" s="335">
        <v>207.6</v>
      </c>
      <c r="G2040" s="327">
        <v>79</v>
      </c>
      <c r="H2040" s="448">
        <v>258</v>
      </c>
    </row>
    <row r="2041" spans="1:8" ht="25.5">
      <c r="A2041" s="359" t="s">
        <v>1880</v>
      </c>
      <c r="B2041" s="360" t="s">
        <v>6052</v>
      </c>
      <c r="C2041" s="535">
        <v>12</v>
      </c>
      <c r="D2041" s="536">
        <v>44</v>
      </c>
      <c r="E2041" s="357">
        <v>67</v>
      </c>
      <c r="F2041" s="358">
        <v>150</v>
      </c>
      <c r="G2041" s="327">
        <v>79</v>
      </c>
      <c r="H2041" s="448">
        <v>194</v>
      </c>
    </row>
    <row r="2042" spans="1:8" ht="13.5" thickBot="1">
      <c r="A2042" s="359" t="s">
        <v>5481</v>
      </c>
      <c r="B2042" s="360" t="s">
        <v>5482</v>
      </c>
      <c r="C2042" s="537">
        <v>7</v>
      </c>
      <c r="D2042" s="538"/>
      <c r="E2042" s="357">
        <v>188</v>
      </c>
      <c r="F2042" s="358"/>
      <c r="G2042" s="327">
        <v>195</v>
      </c>
      <c r="H2042" s="448"/>
    </row>
    <row r="2043" spans="1:8" ht="13.5" thickBot="1">
      <c r="A2043" s="794"/>
      <c r="B2043" s="798" t="s">
        <v>6180</v>
      </c>
      <c r="C2043" s="789">
        <v>1020</v>
      </c>
      <c r="D2043" s="1076">
        <v>2730.1</v>
      </c>
      <c r="E2043" s="789">
        <v>3046</v>
      </c>
      <c r="F2043" s="1076">
        <v>11412.399999999998</v>
      </c>
      <c r="G2043" s="789">
        <v>4066</v>
      </c>
      <c r="H2043" s="1076">
        <v>14142.499999999998</v>
      </c>
    </row>
    <row r="2044" spans="1:8" ht="13.5" thickBot="1">
      <c r="A2044" s="539"/>
      <c r="B2044" s="525"/>
      <c r="C2044" s="526"/>
      <c r="D2044" s="527"/>
      <c r="E2044" s="528"/>
      <c r="F2044" s="529"/>
      <c r="G2044" s="530"/>
      <c r="H2044" s="531"/>
    </row>
    <row r="2045" spans="1:8" ht="13.5" thickBot="1">
      <c r="A2045" s="2029" t="s">
        <v>1467</v>
      </c>
      <c r="B2045" s="2030"/>
      <c r="C2045" s="2030"/>
      <c r="D2045" s="2030"/>
      <c r="E2045" s="2030"/>
      <c r="F2045" s="2030"/>
      <c r="G2045" s="2030"/>
      <c r="H2045" s="2044"/>
    </row>
    <row r="2046" spans="1:8" ht="25.5">
      <c r="A2046" s="341" t="s">
        <v>6074</v>
      </c>
      <c r="B2046" s="342" t="s">
        <v>1779</v>
      </c>
      <c r="C2046" s="334">
        <v>378</v>
      </c>
      <c r="D2046" s="335">
        <v>1626.9</v>
      </c>
      <c r="E2046" s="334">
        <v>0</v>
      </c>
      <c r="F2046" s="335">
        <v>18</v>
      </c>
      <c r="G2046" s="327">
        <v>378</v>
      </c>
      <c r="H2046" s="448">
        <v>1644.9</v>
      </c>
    </row>
    <row r="2047" spans="1:8" ht="25.5">
      <c r="A2047" s="341" t="s">
        <v>6075</v>
      </c>
      <c r="B2047" s="342" t="s">
        <v>5588</v>
      </c>
      <c r="C2047" s="334">
        <v>0</v>
      </c>
      <c r="D2047" s="335">
        <v>1.2</v>
      </c>
      <c r="E2047" s="334">
        <v>0</v>
      </c>
      <c r="F2047" s="335">
        <v>1</v>
      </c>
      <c r="G2047" s="327">
        <v>0</v>
      </c>
      <c r="H2047" s="448">
        <v>2.2000000000000002</v>
      </c>
    </row>
    <row r="2048" spans="1:8" ht="25.5">
      <c r="A2048" s="341" t="s">
        <v>5378</v>
      </c>
      <c r="B2048" s="342" t="s">
        <v>5379</v>
      </c>
      <c r="C2048" s="334">
        <v>1835</v>
      </c>
      <c r="D2048" s="335">
        <v>4777.2</v>
      </c>
      <c r="E2048" s="334">
        <v>7</v>
      </c>
      <c r="F2048" s="335">
        <v>43.2</v>
      </c>
      <c r="G2048" s="327">
        <v>1842</v>
      </c>
      <c r="H2048" s="448">
        <v>4820.3999999999996</v>
      </c>
    </row>
    <row r="2049" spans="1:8">
      <c r="A2049" s="341" t="s">
        <v>6181</v>
      </c>
      <c r="B2049" s="342" t="s">
        <v>6182</v>
      </c>
      <c r="C2049" s="334">
        <v>0</v>
      </c>
      <c r="D2049" s="335">
        <v>0</v>
      </c>
      <c r="E2049" s="334">
        <v>4</v>
      </c>
      <c r="F2049" s="335">
        <v>6</v>
      </c>
      <c r="G2049" s="327">
        <v>4</v>
      </c>
      <c r="H2049" s="448">
        <v>6</v>
      </c>
    </row>
    <row r="2050" spans="1:8">
      <c r="A2050" s="341" t="s">
        <v>6183</v>
      </c>
      <c r="B2050" s="342" t="s">
        <v>6184</v>
      </c>
      <c r="C2050" s="334">
        <v>0</v>
      </c>
      <c r="D2050" s="335">
        <v>0</v>
      </c>
      <c r="E2050" s="334">
        <v>0</v>
      </c>
      <c r="F2050" s="335">
        <v>1</v>
      </c>
      <c r="G2050" s="327">
        <v>0</v>
      </c>
      <c r="H2050" s="448">
        <v>1</v>
      </c>
    </row>
    <row r="2051" spans="1:8">
      <c r="A2051" s="341" t="s">
        <v>6185</v>
      </c>
      <c r="B2051" s="342" t="s">
        <v>6186</v>
      </c>
      <c r="C2051" s="334">
        <v>505</v>
      </c>
      <c r="D2051" s="335">
        <v>1172.3999999999999</v>
      </c>
      <c r="E2051" s="334">
        <v>29</v>
      </c>
      <c r="F2051" s="335">
        <v>96</v>
      </c>
      <c r="G2051" s="327">
        <v>534</v>
      </c>
      <c r="H2051" s="448">
        <v>1268.3999999999999</v>
      </c>
    </row>
    <row r="2052" spans="1:8" ht="25.5">
      <c r="A2052" s="341" t="s">
        <v>5954</v>
      </c>
      <c r="B2052" s="342" t="s">
        <v>6187</v>
      </c>
      <c r="C2052" s="334">
        <v>0</v>
      </c>
      <c r="D2052" s="335">
        <v>0</v>
      </c>
      <c r="E2052" s="334">
        <v>0</v>
      </c>
      <c r="F2052" s="335">
        <v>1.2</v>
      </c>
      <c r="G2052" s="327">
        <v>0</v>
      </c>
      <c r="H2052" s="448">
        <v>1.2</v>
      </c>
    </row>
    <row r="2053" spans="1:8">
      <c r="A2053" s="475" t="s">
        <v>5592</v>
      </c>
      <c r="B2053" s="342" t="s">
        <v>5593</v>
      </c>
      <c r="C2053" s="334">
        <v>27</v>
      </c>
      <c r="D2053" s="335">
        <v>396</v>
      </c>
      <c r="E2053" s="334">
        <v>5471</v>
      </c>
      <c r="F2053" s="335">
        <v>10250.4</v>
      </c>
      <c r="G2053" s="327">
        <v>5498</v>
      </c>
      <c r="H2053" s="448">
        <v>10646.4</v>
      </c>
    </row>
    <row r="2054" spans="1:8">
      <c r="A2054" s="484" t="s">
        <v>6188</v>
      </c>
      <c r="B2054" s="378" t="s">
        <v>6189</v>
      </c>
      <c r="C2054" s="334">
        <v>0</v>
      </c>
      <c r="D2054" s="335">
        <v>0</v>
      </c>
      <c r="E2054" s="334">
        <v>0</v>
      </c>
      <c r="F2054" s="335">
        <v>1</v>
      </c>
      <c r="G2054" s="327">
        <v>0</v>
      </c>
      <c r="H2054" s="448">
        <v>1</v>
      </c>
    </row>
    <row r="2055" spans="1:8">
      <c r="A2055" s="330" t="s">
        <v>6190</v>
      </c>
      <c r="B2055" s="331" t="s">
        <v>6191</v>
      </c>
      <c r="C2055" s="334">
        <v>0</v>
      </c>
      <c r="D2055" s="335">
        <v>0</v>
      </c>
      <c r="E2055" s="334">
        <v>0</v>
      </c>
      <c r="F2055" s="335">
        <v>1</v>
      </c>
      <c r="G2055" s="327">
        <v>0</v>
      </c>
      <c r="H2055" s="448">
        <v>1</v>
      </c>
    </row>
    <row r="2056" spans="1:8">
      <c r="A2056" s="330" t="s">
        <v>5719</v>
      </c>
      <c r="B2056" s="331" t="s">
        <v>5595</v>
      </c>
      <c r="C2056" s="334">
        <v>0</v>
      </c>
      <c r="D2056" s="335">
        <v>0</v>
      </c>
      <c r="E2056" s="334">
        <v>0</v>
      </c>
      <c r="F2056" s="335">
        <v>1</v>
      </c>
      <c r="G2056" s="327">
        <v>0</v>
      </c>
      <c r="H2056" s="448">
        <v>1</v>
      </c>
    </row>
    <row r="2057" spans="1:8">
      <c r="A2057" s="330" t="s">
        <v>6192</v>
      </c>
      <c r="B2057" s="331" t="s">
        <v>6193</v>
      </c>
      <c r="C2057" s="334">
        <v>0</v>
      </c>
      <c r="D2057" s="335">
        <v>0</v>
      </c>
      <c r="E2057" s="334">
        <v>0</v>
      </c>
      <c r="F2057" s="335">
        <v>1</v>
      </c>
      <c r="G2057" s="327">
        <v>0</v>
      </c>
      <c r="H2057" s="448">
        <v>1</v>
      </c>
    </row>
    <row r="2058" spans="1:8">
      <c r="A2058" s="330" t="s">
        <v>5382</v>
      </c>
      <c r="B2058" s="331" t="s">
        <v>5383</v>
      </c>
      <c r="C2058" s="334">
        <v>6</v>
      </c>
      <c r="D2058" s="335">
        <v>34</v>
      </c>
      <c r="E2058" s="334">
        <v>7</v>
      </c>
      <c r="F2058" s="335">
        <v>27.599999999999998</v>
      </c>
      <c r="G2058" s="327">
        <v>13</v>
      </c>
      <c r="H2058" s="448">
        <v>61.599999999999994</v>
      </c>
    </row>
    <row r="2059" spans="1:8">
      <c r="A2059" s="330" t="s">
        <v>5721</v>
      </c>
      <c r="B2059" s="331" t="s">
        <v>5722</v>
      </c>
      <c r="C2059" s="334">
        <v>10</v>
      </c>
      <c r="D2059" s="335">
        <v>163.9</v>
      </c>
      <c r="E2059" s="334">
        <v>123</v>
      </c>
      <c r="F2059" s="335">
        <v>411.6</v>
      </c>
      <c r="G2059" s="327">
        <v>133</v>
      </c>
      <c r="H2059" s="448">
        <v>575.5</v>
      </c>
    </row>
    <row r="2060" spans="1:8">
      <c r="A2060" s="330" t="s">
        <v>5723</v>
      </c>
      <c r="B2060" s="331" t="s">
        <v>5724</v>
      </c>
      <c r="C2060" s="334">
        <v>23</v>
      </c>
      <c r="D2060" s="335">
        <v>75.900000000000006</v>
      </c>
      <c r="E2060" s="334">
        <v>84</v>
      </c>
      <c r="F2060" s="335">
        <v>273.59999999999997</v>
      </c>
      <c r="G2060" s="327">
        <v>107</v>
      </c>
      <c r="H2060" s="448">
        <v>349.5</v>
      </c>
    </row>
    <row r="2061" spans="1:8">
      <c r="A2061" s="330" t="s">
        <v>5602</v>
      </c>
      <c r="B2061" s="331" t="s">
        <v>5603</v>
      </c>
      <c r="C2061" s="334">
        <v>0</v>
      </c>
      <c r="D2061" s="335">
        <v>0</v>
      </c>
      <c r="E2061" s="334">
        <v>0</v>
      </c>
      <c r="F2061" s="335">
        <v>1</v>
      </c>
      <c r="G2061" s="327">
        <v>0</v>
      </c>
      <c r="H2061" s="448">
        <v>1</v>
      </c>
    </row>
    <row r="2062" spans="1:8">
      <c r="A2062" s="330" t="s">
        <v>5390</v>
      </c>
      <c r="B2062" s="331" t="s">
        <v>5391</v>
      </c>
      <c r="C2062" s="334">
        <v>250</v>
      </c>
      <c r="D2062" s="335">
        <v>564</v>
      </c>
      <c r="E2062" s="334">
        <v>312</v>
      </c>
      <c r="F2062" s="335">
        <v>553.19999999999993</v>
      </c>
      <c r="G2062" s="327">
        <v>562</v>
      </c>
      <c r="H2062" s="448">
        <v>1117.1999999999998</v>
      </c>
    </row>
    <row r="2063" spans="1:8">
      <c r="A2063" s="330" t="s">
        <v>6194</v>
      </c>
      <c r="B2063" s="331" t="s">
        <v>5859</v>
      </c>
      <c r="C2063" s="334">
        <v>0</v>
      </c>
      <c r="D2063" s="335">
        <v>0</v>
      </c>
      <c r="E2063" s="334">
        <v>0</v>
      </c>
      <c r="F2063" s="335">
        <v>1</v>
      </c>
      <c r="G2063" s="327">
        <v>0</v>
      </c>
      <c r="H2063" s="448">
        <v>1</v>
      </c>
    </row>
    <row r="2064" spans="1:8">
      <c r="A2064" s="330" t="s">
        <v>5608</v>
      </c>
      <c r="B2064" s="331" t="s">
        <v>5609</v>
      </c>
      <c r="C2064" s="334">
        <v>0</v>
      </c>
      <c r="D2064" s="335">
        <v>0</v>
      </c>
      <c r="E2064" s="334">
        <v>0</v>
      </c>
      <c r="F2064" s="335">
        <v>1</v>
      </c>
      <c r="G2064" s="327">
        <v>0</v>
      </c>
      <c r="H2064" s="448">
        <v>1</v>
      </c>
    </row>
    <row r="2065" spans="1:8">
      <c r="A2065" s="341" t="s">
        <v>6195</v>
      </c>
      <c r="B2065" s="342" t="s">
        <v>6054</v>
      </c>
      <c r="C2065" s="334">
        <v>0</v>
      </c>
      <c r="D2065" s="335">
        <v>0</v>
      </c>
      <c r="E2065" s="334">
        <v>0</v>
      </c>
      <c r="F2065" s="335">
        <v>1</v>
      </c>
      <c r="G2065" s="327">
        <v>0</v>
      </c>
      <c r="H2065" s="448">
        <v>1</v>
      </c>
    </row>
    <row r="2066" spans="1:8" ht="25.5">
      <c r="A2066" s="341" t="s">
        <v>6196</v>
      </c>
      <c r="B2066" s="342" t="s">
        <v>6197</v>
      </c>
      <c r="C2066" s="334">
        <v>0</v>
      </c>
      <c r="D2066" s="335">
        <v>0</v>
      </c>
      <c r="E2066" s="334">
        <v>0</v>
      </c>
      <c r="F2066" s="335">
        <v>1</v>
      </c>
      <c r="G2066" s="327">
        <v>0</v>
      </c>
      <c r="H2066" s="448">
        <v>1</v>
      </c>
    </row>
    <row r="2067" spans="1:8">
      <c r="A2067" s="341" t="s">
        <v>5420</v>
      </c>
      <c r="B2067" s="342" t="s">
        <v>5421</v>
      </c>
      <c r="C2067" s="334">
        <v>2</v>
      </c>
      <c r="D2067" s="335">
        <v>3.5999999999999996</v>
      </c>
      <c r="E2067" s="334">
        <v>360</v>
      </c>
      <c r="F2067" s="335">
        <v>631.20000000000005</v>
      </c>
      <c r="G2067" s="327">
        <v>362</v>
      </c>
      <c r="H2067" s="448">
        <v>634.80000000000007</v>
      </c>
    </row>
    <row r="2068" spans="1:8">
      <c r="A2068" s="341" t="s">
        <v>5427</v>
      </c>
      <c r="B2068" s="342" t="s">
        <v>5428</v>
      </c>
      <c r="C2068" s="334">
        <v>3067</v>
      </c>
      <c r="D2068" s="335">
        <v>9300.5</v>
      </c>
      <c r="E2068" s="334">
        <v>5623</v>
      </c>
      <c r="F2068" s="335">
        <v>10590</v>
      </c>
      <c r="G2068" s="327">
        <v>8690</v>
      </c>
      <c r="H2068" s="448">
        <v>19890.5</v>
      </c>
    </row>
    <row r="2069" spans="1:8" ht="25.5">
      <c r="A2069" s="341" t="s">
        <v>5773</v>
      </c>
      <c r="B2069" s="342" t="s">
        <v>5626</v>
      </c>
      <c r="C2069" s="334">
        <v>199</v>
      </c>
      <c r="D2069" s="335">
        <v>548.9</v>
      </c>
      <c r="E2069" s="334">
        <v>3074</v>
      </c>
      <c r="F2069" s="335">
        <v>5421.6</v>
      </c>
      <c r="G2069" s="327">
        <v>3273</v>
      </c>
      <c r="H2069" s="448">
        <v>5970.5</v>
      </c>
    </row>
    <row r="2070" spans="1:8">
      <c r="A2070" s="341" t="s">
        <v>5435</v>
      </c>
      <c r="B2070" s="342" t="s">
        <v>5436</v>
      </c>
      <c r="C2070" s="334">
        <v>16</v>
      </c>
      <c r="D2070" s="335">
        <v>75.900000000000006</v>
      </c>
      <c r="E2070" s="334">
        <v>139</v>
      </c>
      <c r="F2070" s="335">
        <v>1290</v>
      </c>
      <c r="G2070" s="327">
        <v>155</v>
      </c>
      <c r="H2070" s="448">
        <v>1365.9</v>
      </c>
    </row>
    <row r="2071" spans="1:8" ht="25.5">
      <c r="A2071" s="341" t="s">
        <v>3115</v>
      </c>
      <c r="B2071" s="342" t="s">
        <v>3111</v>
      </c>
      <c r="C2071" s="334">
        <v>0</v>
      </c>
      <c r="D2071" s="335">
        <v>0</v>
      </c>
      <c r="E2071" s="334">
        <v>0</v>
      </c>
      <c r="F2071" s="335">
        <v>9.6</v>
      </c>
      <c r="G2071" s="327">
        <v>0</v>
      </c>
      <c r="H2071" s="448">
        <v>9.6</v>
      </c>
    </row>
    <row r="2072" spans="1:8">
      <c r="A2072" s="330" t="s">
        <v>6028</v>
      </c>
      <c r="B2072" s="331" t="s">
        <v>6029</v>
      </c>
      <c r="C2072" s="334">
        <v>0</v>
      </c>
      <c r="D2072" s="335">
        <v>0</v>
      </c>
      <c r="E2072" s="334">
        <v>0</v>
      </c>
      <c r="F2072" s="335">
        <v>1</v>
      </c>
      <c r="G2072" s="327">
        <v>0</v>
      </c>
      <c r="H2072" s="448">
        <v>1</v>
      </c>
    </row>
    <row r="2073" spans="1:8">
      <c r="A2073" s="341" t="s">
        <v>5477</v>
      </c>
      <c r="B2073" s="342" t="s">
        <v>5478</v>
      </c>
      <c r="C2073" s="334">
        <v>0</v>
      </c>
      <c r="D2073" s="335">
        <v>0</v>
      </c>
      <c r="E2073" s="334">
        <v>2</v>
      </c>
      <c r="F2073" s="335">
        <v>7.1999999999999993</v>
      </c>
      <c r="G2073" s="327">
        <v>2</v>
      </c>
      <c r="H2073" s="448">
        <v>7.1999999999999993</v>
      </c>
    </row>
    <row r="2074" spans="1:8">
      <c r="A2074" s="341" t="s">
        <v>5479</v>
      </c>
      <c r="B2074" s="342" t="s">
        <v>5480</v>
      </c>
      <c r="C2074" s="334">
        <v>0</v>
      </c>
      <c r="D2074" s="335">
        <v>0</v>
      </c>
      <c r="E2074" s="334">
        <v>2</v>
      </c>
      <c r="F2074" s="335">
        <v>21.6</v>
      </c>
      <c r="G2074" s="327">
        <v>2</v>
      </c>
      <c r="H2074" s="448">
        <v>21.6</v>
      </c>
    </row>
    <row r="2075" spans="1:8" ht="25.5">
      <c r="A2075" s="341" t="s">
        <v>6103</v>
      </c>
      <c r="B2075" s="342" t="s">
        <v>6104</v>
      </c>
      <c r="C2075" s="334">
        <v>0</v>
      </c>
      <c r="D2075" s="335">
        <v>0</v>
      </c>
      <c r="E2075" s="334">
        <v>0</v>
      </c>
      <c r="F2075" s="335">
        <v>4.8</v>
      </c>
      <c r="G2075" s="327">
        <v>0</v>
      </c>
      <c r="H2075" s="448">
        <v>4.8</v>
      </c>
    </row>
    <row r="2076" spans="1:8">
      <c r="A2076" s="341" t="s">
        <v>6105</v>
      </c>
      <c r="B2076" s="342" t="s">
        <v>6106</v>
      </c>
      <c r="C2076" s="334">
        <v>0</v>
      </c>
      <c r="D2076" s="335">
        <v>0</v>
      </c>
      <c r="E2076" s="334">
        <v>0</v>
      </c>
      <c r="F2076" s="335">
        <v>1.2</v>
      </c>
      <c r="G2076" s="327">
        <v>0</v>
      </c>
      <c r="H2076" s="448">
        <v>1.2</v>
      </c>
    </row>
    <row r="2077" spans="1:8">
      <c r="A2077" s="341" t="s">
        <v>6107</v>
      </c>
      <c r="B2077" s="342" t="s">
        <v>6108</v>
      </c>
      <c r="C2077" s="334">
        <v>0</v>
      </c>
      <c r="D2077" s="335">
        <v>0</v>
      </c>
      <c r="E2077" s="334">
        <v>0</v>
      </c>
      <c r="F2077" s="335">
        <v>3.5999999999999996</v>
      </c>
      <c r="G2077" s="327">
        <v>0</v>
      </c>
      <c r="H2077" s="448">
        <v>3.5999999999999996</v>
      </c>
    </row>
    <row r="2078" spans="1:8">
      <c r="A2078" s="330" t="s">
        <v>5481</v>
      </c>
      <c r="B2078" s="331" t="s">
        <v>5786</v>
      </c>
      <c r="C2078" s="334">
        <v>1226</v>
      </c>
      <c r="D2078" s="335">
        <v>4407.7</v>
      </c>
      <c r="E2078" s="334">
        <v>1815</v>
      </c>
      <c r="F2078" s="335">
        <v>3294</v>
      </c>
      <c r="G2078" s="327">
        <v>3041</v>
      </c>
      <c r="H2078" s="448">
        <v>7701.7</v>
      </c>
    </row>
    <row r="2079" spans="1:8">
      <c r="A2079" s="355" t="s">
        <v>6111</v>
      </c>
      <c r="B2079" s="375" t="s">
        <v>6112</v>
      </c>
      <c r="C2079" s="334">
        <v>0</v>
      </c>
      <c r="D2079" s="335">
        <v>2.4</v>
      </c>
      <c r="E2079" s="334">
        <v>5</v>
      </c>
      <c r="F2079" s="335">
        <v>1</v>
      </c>
      <c r="G2079" s="327">
        <v>5</v>
      </c>
      <c r="H2079" s="448">
        <v>3.4</v>
      </c>
    </row>
    <row r="2080" spans="1:8" ht="25.5">
      <c r="A2080" s="341" t="s">
        <v>6198</v>
      </c>
      <c r="B2080" s="342" t="s">
        <v>6199</v>
      </c>
      <c r="C2080" s="334">
        <v>0</v>
      </c>
      <c r="D2080" s="335">
        <v>0</v>
      </c>
      <c r="E2080" s="334">
        <v>0</v>
      </c>
      <c r="F2080" s="335">
        <v>1</v>
      </c>
      <c r="G2080" s="327">
        <v>0</v>
      </c>
      <c r="H2080" s="448">
        <v>1</v>
      </c>
    </row>
    <row r="2081" spans="1:8" ht="25.5">
      <c r="A2081" s="341" t="s">
        <v>6114</v>
      </c>
      <c r="B2081" s="342" t="s">
        <v>5484</v>
      </c>
      <c r="C2081" s="334">
        <v>0</v>
      </c>
      <c r="D2081" s="335">
        <v>1.1000000000000001</v>
      </c>
      <c r="E2081" s="334">
        <v>8</v>
      </c>
      <c r="F2081" s="335">
        <v>6</v>
      </c>
      <c r="G2081" s="327">
        <v>8</v>
      </c>
      <c r="H2081" s="448">
        <v>7.1</v>
      </c>
    </row>
    <row r="2082" spans="1:8">
      <c r="A2082" s="341" t="s">
        <v>5654</v>
      </c>
      <c r="B2082" s="342" t="s">
        <v>5655</v>
      </c>
      <c r="C2082" s="334">
        <v>503</v>
      </c>
      <c r="D2082" s="335">
        <v>1197.9000000000001</v>
      </c>
      <c r="E2082" s="334">
        <v>29</v>
      </c>
      <c r="F2082" s="335">
        <v>100.80000000000001</v>
      </c>
      <c r="G2082" s="327">
        <v>532</v>
      </c>
      <c r="H2082" s="448">
        <v>1298.7</v>
      </c>
    </row>
    <row r="2083" spans="1:8" ht="13.5" customHeight="1">
      <c r="A2083" s="330" t="s">
        <v>5487</v>
      </c>
      <c r="B2083" s="331" t="s">
        <v>5488</v>
      </c>
      <c r="C2083" s="334">
        <v>0</v>
      </c>
      <c r="D2083" s="335">
        <v>0</v>
      </c>
      <c r="E2083" s="334">
        <v>0</v>
      </c>
      <c r="F2083" s="335">
        <v>14.399999999999999</v>
      </c>
      <c r="G2083" s="327">
        <v>0</v>
      </c>
      <c r="H2083" s="448">
        <v>14.399999999999999</v>
      </c>
    </row>
    <row r="2084" spans="1:8" ht="25.5">
      <c r="A2084" s="341" t="s">
        <v>6120</v>
      </c>
      <c r="B2084" s="342" t="s">
        <v>6121</v>
      </c>
      <c r="C2084" s="334">
        <v>0</v>
      </c>
      <c r="D2084" s="335">
        <v>0</v>
      </c>
      <c r="E2084" s="334">
        <v>0</v>
      </c>
      <c r="F2084" s="335">
        <v>1</v>
      </c>
      <c r="G2084" s="327">
        <v>0</v>
      </c>
      <c r="H2084" s="448">
        <v>1</v>
      </c>
    </row>
    <row r="2085" spans="1:8" ht="25.5">
      <c r="A2085" s="341" t="s">
        <v>6124</v>
      </c>
      <c r="B2085" s="342" t="s">
        <v>6200</v>
      </c>
      <c r="C2085" s="334">
        <v>0</v>
      </c>
      <c r="D2085" s="335">
        <v>0</v>
      </c>
      <c r="E2085" s="334">
        <v>0</v>
      </c>
      <c r="F2085" s="335">
        <v>1</v>
      </c>
      <c r="G2085" s="327">
        <v>0</v>
      </c>
      <c r="H2085" s="448">
        <v>1</v>
      </c>
    </row>
    <row r="2086" spans="1:8">
      <c r="A2086" s="341" t="s">
        <v>5665</v>
      </c>
      <c r="B2086" s="342" t="s">
        <v>5492</v>
      </c>
      <c r="C2086" s="334">
        <v>2</v>
      </c>
      <c r="D2086" s="335">
        <v>2.4</v>
      </c>
      <c r="E2086" s="334">
        <v>8</v>
      </c>
      <c r="F2086" s="335">
        <v>75.600000000000009</v>
      </c>
      <c r="G2086" s="327">
        <v>10</v>
      </c>
      <c r="H2086" s="448">
        <v>78.000000000000014</v>
      </c>
    </row>
    <row r="2087" spans="1:8">
      <c r="A2087" s="341" t="s">
        <v>5499</v>
      </c>
      <c r="B2087" s="342" t="s">
        <v>5500</v>
      </c>
      <c r="C2087" s="334">
        <v>0</v>
      </c>
      <c r="D2087" s="335">
        <v>0</v>
      </c>
      <c r="E2087" s="334">
        <v>0</v>
      </c>
      <c r="F2087" s="335">
        <v>1</v>
      </c>
      <c r="G2087" s="327">
        <v>0</v>
      </c>
      <c r="H2087" s="448">
        <v>1</v>
      </c>
    </row>
    <row r="2088" spans="1:8">
      <c r="A2088" s="341" t="s">
        <v>6142</v>
      </c>
      <c r="B2088" s="342" t="s">
        <v>6201</v>
      </c>
      <c r="C2088" s="334">
        <v>0</v>
      </c>
      <c r="D2088" s="335">
        <v>0</v>
      </c>
      <c r="E2088" s="334">
        <v>0</v>
      </c>
      <c r="F2088" s="335">
        <v>1</v>
      </c>
      <c r="G2088" s="327">
        <v>0</v>
      </c>
      <c r="H2088" s="448">
        <v>1</v>
      </c>
    </row>
    <row r="2089" spans="1:8" ht="25.5">
      <c r="A2089" s="515" t="s">
        <v>5505</v>
      </c>
      <c r="B2089" s="435" t="s">
        <v>5506</v>
      </c>
      <c r="C2089" s="334">
        <v>14</v>
      </c>
      <c r="D2089" s="335">
        <v>14</v>
      </c>
      <c r="E2089" s="334">
        <v>10</v>
      </c>
      <c r="F2089" s="335">
        <v>26.4</v>
      </c>
      <c r="G2089" s="327">
        <v>24</v>
      </c>
      <c r="H2089" s="448">
        <v>40.4</v>
      </c>
    </row>
    <row r="2090" spans="1:8" ht="25.5">
      <c r="A2090" s="341" t="s">
        <v>5507</v>
      </c>
      <c r="B2090" s="342" t="s">
        <v>5508</v>
      </c>
      <c r="C2090" s="334">
        <v>73</v>
      </c>
      <c r="D2090" s="335">
        <v>278.39999999999998</v>
      </c>
      <c r="E2090" s="334">
        <v>29</v>
      </c>
      <c r="F2090" s="335">
        <v>34.799999999999997</v>
      </c>
      <c r="G2090" s="327">
        <v>102</v>
      </c>
      <c r="H2090" s="448">
        <v>313.2</v>
      </c>
    </row>
    <row r="2091" spans="1:8" ht="25.5">
      <c r="A2091" s="341" t="s">
        <v>5509</v>
      </c>
      <c r="B2091" s="342" t="s">
        <v>6202</v>
      </c>
      <c r="C2091" s="334">
        <v>1</v>
      </c>
      <c r="D2091" s="335">
        <v>1.2</v>
      </c>
      <c r="E2091" s="334">
        <v>0</v>
      </c>
      <c r="F2091" s="335">
        <v>1</v>
      </c>
      <c r="G2091" s="327">
        <v>1</v>
      </c>
      <c r="H2091" s="448">
        <v>2.2000000000000002</v>
      </c>
    </row>
    <row r="2092" spans="1:8" ht="25.5">
      <c r="A2092" s="341" t="s">
        <v>5513</v>
      </c>
      <c r="B2092" s="342" t="s">
        <v>5514</v>
      </c>
      <c r="C2092" s="334">
        <v>9</v>
      </c>
      <c r="D2092" s="335">
        <v>24</v>
      </c>
      <c r="E2092" s="334">
        <v>0</v>
      </c>
      <c r="F2092" s="335">
        <v>1</v>
      </c>
      <c r="G2092" s="327">
        <v>9</v>
      </c>
      <c r="H2092" s="448">
        <v>25</v>
      </c>
    </row>
    <row r="2093" spans="1:8" ht="25.5">
      <c r="A2093" s="341" t="s">
        <v>6203</v>
      </c>
      <c r="B2093" s="342" t="s">
        <v>6204</v>
      </c>
      <c r="C2093" s="334">
        <v>0</v>
      </c>
      <c r="D2093" s="335">
        <v>0</v>
      </c>
      <c r="E2093" s="334">
        <v>0</v>
      </c>
      <c r="F2093" s="335">
        <v>1</v>
      </c>
      <c r="G2093" s="327">
        <v>0</v>
      </c>
      <c r="H2093" s="448">
        <v>1</v>
      </c>
    </row>
    <row r="2094" spans="1:8" ht="25.5">
      <c r="A2094" s="341" t="s">
        <v>5515</v>
      </c>
      <c r="B2094" s="342" t="s">
        <v>5516</v>
      </c>
      <c r="C2094" s="334">
        <v>0</v>
      </c>
      <c r="D2094" s="335">
        <v>0</v>
      </c>
      <c r="E2094" s="334">
        <v>0</v>
      </c>
      <c r="F2094" s="335">
        <v>1</v>
      </c>
      <c r="G2094" s="327">
        <v>0</v>
      </c>
      <c r="H2094" s="448">
        <v>1</v>
      </c>
    </row>
    <row r="2095" spans="1:8" ht="25.5">
      <c r="A2095" s="330" t="s">
        <v>5517</v>
      </c>
      <c r="B2095" s="331" t="s">
        <v>5518</v>
      </c>
      <c r="C2095" s="334">
        <v>32</v>
      </c>
      <c r="D2095" s="335">
        <v>12.1</v>
      </c>
      <c r="E2095" s="334">
        <v>1109</v>
      </c>
      <c r="F2095" s="335">
        <v>1657.1999999999998</v>
      </c>
      <c r="G2095" s="327">
        <v>1141</v>
      </c>
      <c r="H2095" s="448">
        <v>1669.2999999999997</v>
      </c>
    </row>
    <row r="2096" spans="1:8" ht="25.5">
      <c r="A2096" s="341" t="s">
        <v>5519</v>
      </c>
      <c r="B2096" s="342" t="s">
        <v>5520</v>
      </c>
      <c r="C2096" s="334">
        <v>16</v>
      </c>
      <c r="D2096" s="335">
        <v>6</v>
      </c>
      <c r="E2096" s="334">
        <v>875</v>
      </c>
      <c r="F2096" s="335">
        <v>1402.8</v>
      </c>
      <c r="G2096" s="327">
        <v>891</v>
      </c>
      <c r="H2096" s="448">
        <v>1408.8</v>
      </c>
    </row>
    <row r="2097" spans="1:8" ht="25.5">
      <c r="A2097" s="341" t="s">
        <v>5521</v>
      </c>
      <c r="B2097" s="342" t="s">
        <v>5522</v>
      </c>
      <c r="C2097" s="334">
        <v>0</v>
      </c>
      <c r="D2097" s="335">
        <v>0</v>
      </c>
      <c r="E2097" s="334">
        <v>0</v>
      </c>
      <c r="F2097" s="335">
        <v>1</v>
      </c>
      <c r="G2097" s="327">
        <v>0</v>
      </c>
      <c r="H2097" s="448">
        <v>1</v>
      </c>
    </row>
    <row r="2098" spans="1:8" ht="25.5">
      <c r="A2098" s="330" t="s">
        <v>5525</v>
      </c>
      <c r="B2098" s="331" t="s">
        <v>5526</v>
      </c>
      <c r="C2098" s="334">
        <v>2</v>
      </c>
      <c r="D2098" s="335">
        <v>2.4</v>
      </c>
      <c r="E2098" s="334">
        <v>230</v>
      </c>
      <c r="F2098" s="335">
        <v>346.79999999999995</v>
      </c>
      <c r="G2098" s="327">
        <v>232</v>
      </c>
      <c r="H2098" s="448">
        <v>349.19999999999993</v>
      </c>
    </row>
    <row r="2099" spans="1:8" ht="25.5">
      <c r="A2099" s="330" t="s">
        <v>5527</v>
      </c>
      <c r="B2099" s="331" t="s">
        <v>5528</v>
      </c>
      <c r="C2099" s="334">
        <v>0</v>
      </c>
      <c r="D2099" s="335">
        <v>0</v>
      </c>
      <c r="E2099" s="334">
        <v>157</v>
      </c>
      <c r="F2099" s="335">
        <v>258</v>
      </c>
      <c r="G2099" s="327">
        <v>157</v>
      </c>
      <c r="H2099" s="448">
        <v>258</v>
      </c>
    </row>
    <row r="2100" spans="1:8" ht="25.5">
      <c r="A2100" s="341" t="s">
        <v>2741</v>
      </c>
      <c r="B2100" s="342" t="s">
        <v>5529</v>
      </c>
      <c r="C2100" s="334">
        <v>4</v>
      </c>
      <c r="D2100" s="335">
        <v>1.2</v>
      </c>
      <c r="E2100" s="334">
        <v>25</v>
      </c>
      <c r="F2100" s="335">
        <v>61.2</v>
      </c>
      <c r="G2100" s="327">
        <v>29</v>
      </c>
      <c r="H2100" s="448">
        <v>62.400000000000006</v>
      </c>
    </row>
    <row r="2101" spans="1:8" ht="25.5">
      <c r="A2101" s="330" t="s">
        <v>5532</v>
      </c>
      <c r="B2101" s="331" t="s">
        <v>5533</v>
      </c>
      <c r="C2101" s="334">
        <v>0</v>
      </c>
      <c r="D2101" s="335">
        <v>0</v>
      </c>
      <c r="E2101" s="334">
        <v>0</v>
      </c>
      <c r="F2101" s="335">
        <v>1</v>
      </c>
      <c r="G2101" s="327">
        <v>0</v>
      </c>
      <c r="H2101" s="448">
        <v>1</v>
      </c>
    </row>
    <row r="2102" spans="1:8">
      <c r="A2102" s="330" t="s">
        <v>5536</v>
      </c>
      <c r="B2102" s="331" t="s">
        <v>5537</v>
      </c>
      <c r="C2102" s="334">
        <v>0</v>
      </c>
      <c r="D2102" s="335">
        <v>0</v>
      </c>
      <c r="E2102" s="334">
        <v>0</v>
      </c>
      <c r="F2102" s="335">
        <v>1.2</v>
      </c>
      <c r="G2102" s="327">
        <v>0</v>
      </c>
      <c r="H2102" s="448">
        <v>1.2</v>
      </c>
    </row>
    <row r="2103" spans="1:8" ht="25.5">
      <c r="A2103" s="330" t="s">
        <v>5542</v>
      </c>
      <c r="B2103" s="331" t="s">
        <v>5543</v>
      </c>
      <c r="C2103" s="334">
        <v>0</v>
      </c>
      <c r="D2103" s="335">
        <v>4.8</v>
      </c>
      <c r="E2103" s="334">
        <v>8</v>
      </c>
      <c r="F2103" s="335">
        <v>7.1999999999999993</v>
      </c>
      <c r="G2103" s="327">
        <v>8</v>
      </c>
      <c r="H2103" s="448">
        <v>12</v>
      </c>
    </row>
    <row r="2104" spans="1:8" ht="25.5">
      <c r="A2104" s="330" t="s">
        <v>5544</v>
      </c>
      <c r="B2104" s="331" t="s">
        <v>5545</v>
      </c>
      <c r="C2104" s="334">
        <v>0</v>
      </c>
      <c r="D2104" s="335">
        <v>0</v>
      </c>
      <c r="E2104" s="334">
        <v>0</v>
      </c>
      <c r="F2104" s="335">
        <v>1.2</v>
      </c>
      <c r="G2104" s="327">
        <v>0</v>
      </c>
      <c r="H2104" s="448">
        <v>1.2</v>
      </c>
    </row>
    <row r="2105" spans="1:8" ht="25.5">
      <c r="A2105" s="341" t="s">
        <v>5546</v>
      </c>
      <c r="B2105" s="342" t="s">
        <v>5547</v>
      </c>
      <c r="C2105" s="334">
        <v>33</v>
      </c>
      <c r="D2105" s="335">
        <v>127.2</v>
      </c>
      <c r="E2105" s="334">
        <v>568</v>
      </c>
      <c r="F2105" s="335">
        <v>1047.5999999999999</v>
      </c>
      <c r="G2105" s="327">
        <v>601</v>
      </c>
      <c r="H2105" s="448">
        <v>1174.8</v>
      </c>
    </row>
    <row r="2106" spans="1:8">
      <c r="A2106" s="341" t="s">
        <v>5548</v>
      </c>
      <c r="B2106" s="342" t="s">
        <v>5549</v>
      </c>
      <c r="C2106" s="334">
        <v>5</v>
      </c>
      <c r="D2106" s="335">
        <v>5.5</v>
      </c>
      <c r="E2106" s="334">
        <v>2</v>
      </c>
      <c r="F2106" s="335">
        <v>31.200000000000003</v>
      </c>
      <c r="G2106" s="327">
        <v>7</v>
      </c>
      <c r="H2106" s="448">
        <v>36.700000000000003</v>
      </c>
    </row>
    <row r="2107" spans="1:8">
      <c r="A2107" s="330" t="s">
        <v>5680</v>
      </c>
      <c r="B2107" s="331" t="s">
        <v>5798</v>
      </c>
      <c r="C2107" s="334">
        <v>1</v>
      </c>
      <c r="D2107" s="335">
        <v>1.2</v>
      </c>
      <c r="E2107" s="334">
        <v>0</v>
      </c>
      <c r="F2107" s="335">
        <v>1</v>
      </c>
      <c r="G2107" s="327">
        <v>1</v>
      </c>
      <c r="H2107" s="448">
        <v>2.2000000000000002</v>
      </c>
    </row>
    <row r="2108" spans="1:8" ht="25.5">
      <c r="A2108" s="330" t="s">
        <v>5550</v>
      </c>
      <c r="B2108" s="435" t="s">
        <v>5551</v>
      </c>
      <c r="C2108" s="334">
        <v>0</v>
      </c>
      <c r="D2108" s="335">
        <v>0</v>
      </c>
      <c r="E2108" s="334">
        <v>0</v>
      </c>
      <c r="F2108" s="335">
        <v>2.4</v>
      </c>
      <c r="G2108" s="327">
        <v>0</v>
      </c>
      <c r="H2108" s="448">
        <v>2.4</v>
      </c>
    </row>
    <row r="2109" spans="1:8">
      <c r="A2109" s="330" t="s">
        <v>5552</v>
      </c>
      <c r="B2109" s="331" t="s">
        <v>5553</v>
      </c>
      <c r="C2109" s="334">
        <v>0</v>
      </c>
      <c r="D2109" s="335">
        <v>0</v>
      </c>
      <c r="E2109" s="334">
        <v>0</v>
      </c>
      <c r="F2109" s="335">
        <v>1</v>
      </c>
      <c r="G2109" s="327">
        <v>0</v>
      </c>
      <c r="H2109" s="448">
        <v>1</v>
      </c>
    </row>
    <row r="2110" spans="1:8" ht="25.5">
      <c r="A2110" s="330" t="s">
        <v>5554</v>
      </c>
      <c r="B2110" s="331" t="s">
        <v>5555</v>
      </c>
      <c r="C2110" s="334">
        <v>103</v>
      </c>
      <c r="D2110" s="335">
        <v>308.40000000000003</v>
      </c>
      <c r="E2110" s="334">
        <v>1134</v>
      </c>
      <c r="F2110" s="335">
        <v>843.59999999999991</v>
      </c>
      <c r="G2110" s="327">
        <v>1237</v>
      </c>
      <c r="H2110" s="448">
        <v>1152</v>
      </c>
    </row>
    <row r="2111" spans="1:8" ht="25.5">
      <c r="A2111" s="330" t="s">
        <v>5558</v>
      </c>
      <c r="B2111" s="331" t="s">
        <v>6205</v>
      </c>
      <c r="C2111" s="334">
        <v>0</v>
      </c>
      <c r="D2111" s="335">
        <v>0</v>
      </c>
      <c r="E2111" s="334">
        <v>0</v>
      </c>
      <c r="F2111" s="335">
        <v>2.4</v>
      </c>
      <c r="G2111" s="327">
        <v>0</v>
      </c>
      <c r="H2111" s="448">
        <v>2.4</v>
      </c>
    </row>
    <row r="2112" spans="1:8" ht="25.5">
      <c r="A2112" s="347" t="s">
        <v>5560</v>
      </c>
      <c r="B2112" s="375" t="s">
        <v>5561</v>
      </c>
      <c r="C2112" s="334">
        <v>1</v>
      </c>
      <c r="D2112" s="335">
        <v>4.8</v>
      </c>
      <c r="E2112" s="334">
        <v>304</v>
      </c>
      <c r="F2112" s="335">
        <v>235.2</v>
      </c>
      <c r="G2112" s="327">
        <v>305</v>
      </c>
      <c r="H2112" s="448">
        <v>240</v>
      </c>
    </row>
    <row r="2113" spans="1:8" ht="25.5">
      <c r="A2113" s="330" t="s">
        <v>5576</v>
      </c>
      <c r="B2113" s="331" t="s">
        <v>5577</v>
      </c>
      <c r="C2113" s="334">
        <v>0</v>
      </c>
      <c r="D2113" s="335">
        <v>0</v>
      </c>
      <c r="E2113" s="334">
        <v>10</v>
      </c>
      <c r="F2113" s="335">
        <v>14.399999999999999</v>
      </c>
      <c r="G2113" s="327">
        <v>10</v>
      </c>
      <c r="H2113" s="448">
        <v>14.399999999999999</v>
      </c>
    </row>
    <row r="2114" spans="1:8" ht="25.5">
      <c r="A2114" s="354" t="s">
        <v>5580</v>
      </c>
      <c r="B2114" s="511" t="s">
        <v>5581</v>
      </c>
      <c r="C2114" s="334">
        <v>14</v>
      </c>
      <c r="D2114" s="335">
        <v>100.1</v>
      </c>
      <c r="E2114" s="334">
        <v>265</v>
      </c>
      <c r="F2114" s="335">
        <v>606</v>
      </c>
      <c r="G2114" s="327">
        <v>279</v>
      </c>
      <c r="H2114" s="448">
        <v>706.1</v>
      </c>
    </row>
    <row r="2115" spans="1:8" ht="25.5">
      <c r="A2115" s="488" t="s">
        <v>5692</v>
      </c>
      <c r="B2115" s="499" t="s">
        <v>5693</v>
      </c>
      <c r="C2115" s="334">
        <v>0</v>
      </c>
      <c r="D2115" s="335">
        <v>0</v>
      </c>
      <c r="E2115" s="334">
        <v>51</v>
      </c>
      <c r="F2115" s="335">
        <v>102</v>
      </c>
      <c r="G2115" s="327">
        <v>51</v>
      </c>
      <c r="H2115" s="448">
        <v>102</v>
      </c>
    </row>
    <row r="2116" spans="1:8" ht="25.5">
      <c r="A2116" s="347" t="s">
        <v>1879</v>
      </c>
      <c r="B2116" s="375" t="s">
        <v>5942</v>
      </c>
      <c r="C2116" s="334">
        <v>306</v>
      </c>
      <c r="D2116" s="335">
        <v>1343</v>
      </c>
      <c r="E2116" s="334">
        <v>0</v>
      </c>
      <c r="F2116" s="335">
        <v>20.400000000000002</v>
      </c>
      <c r="G2116" s="327">
        <v>306</v>
      </c>
      <c r="H2116" s="448">
        <v>1363.4</v>
      </c>
    </row>
    <row r="2117" spans="1:8" ht="12.75" customHeight="1">
      <c r="A2117" s="347" t="s">
        <v>1880</v>
      </c>
      <c r="B2117" s="375" t="s">
        <v>5943</v>
      </c>
      <c r="C2117" s="334">
        <v>212</v>
      </c>
      <c r="D2117" s="335">
        <v>665.5</v>
      </c>
      <c r="E2117" s="334">
        <v>0</v>
      </c>
      <c r="F2117" s="335">
        <v>2.4</v>
      </c>
      <c r="G2117" s="327">
        <v>212</v>
      </c>
      <c r="H2117" s="448">
        <v>667.9</v>
      </c>
    </row>
    <row r="2118" spans="1:8">
      <c r="A2118" s="347" t="s">
        <v>5696</v>
      </c>
      <c r="B2118" s="375" t="s">
        <v>5619</v>
      </c>
      <c r="C2118" s="334">
        <v>3035</v>
      </c>
      <c r="D2118" s="335">
        <v>8851.1999999999989</v>
      </c>
      <c r="E2118" s="334">
        <v>6</v>
      </c>
      <c r="F2118" s="335">
        <v>133.19999999999999</v>
      </c>
      <c r="G2118" s="327">
        <v>3041</v>
      </c>
      <c r="H2118" s="448">
        <v>8984.4</v>
      </c>
    </row>
    <row r="2119" spans="1:8">
      <c r="A2119" s="354" t="s">
        <v>5831</v>
      </c>
      <c r="B2119" s="511" t="s">
        <v>5832</v>
      </c>
      <c r="C2119" s="334">
        <v>0</v>
      </c>
      <c r="D2119" s="335">
        <v>0</v>
      </c>
      <c r="E2119" s="334">
        <v>0</v>
      </c>
      <c r="F2119" s="335">
        <v>1</v>
      </c>
      <c r="G2119" s="327">
        <v>0</v>
      </c>
      <c r="H2119" s="448">
        <v>1</v>
      </c>
    </row>
    <row r="2120" spans="1:8">
      <c r="A2120" s="347" t="s">
        <v>6206</v>
      </c>
      <c r="B2120" s="375" t="s">
        <v>6207</v>
      </c>
      <c r="C2120" s="334">
        <v>0</v>
      </c>
      <c r="D2120" s="335">
        <v>0</v>
      </c>
      <c r="E2120" s="334">
        <v>0</v>
      </c>
      <c r="F2120" s="335">
        <v>1.2</v>
      </c>
      <c r="G2120" s="327">
        <v>0</v>
      </c>
      <c r="H2120" s="448">
        <v>1.2</v>
      </c>
    </row>
    <row r="2121" spans="1:8">
      <c r="A2121" s="347" t="s">
        <v>6151</v>
      </c>
      <c r="B2121" s="375" t="s">
        <v>6152</v>
      </c>
      <c r="C2121" s="334">
        <v>0</v>
      </c>
      <c r="D2121" s="335">
        <v>2.4</v>
      </c>
      <c r="E2121" s="334">
        <v>8</v>
      </c>
      <c r="F2121" s="335">
        <v>9.6</v>
      </c>
      <c r="G2121" s="327">
        <v>8</v>
      </c>
      <c r="H2121" s="448">
        <v>12</v>
      </c>
    </row>
    <row r="2122" spans="1:8" ht="25.5">
      <c r="A2122" s="347" t="s">
        <v>5556</v>
      </c>
      <c r="B2122" s="375" t="s">
        <v>7310</v>
      </c>
      <c r="C2122" s="334">
        <v>0</v>
      </c>
      <c r="D2122" s="335"/>
      <c r="E2122" s="334">
        <v>11</v>
      </c>
      <c r="F2122" s="335"/>
      <c r="G2122" s="327">
        <v>11</v>
      </c>
      <c r="H2122" s="448"/>
    </row>
    <row r="2123" spans="1:8">
      <c r="A2123" s="330" t="s">
        <v>4076</v>
      </c>
      <c r="B2123" s="331" t="s">
        <v>7318</v>
      </c>
      <c r="C2123" s="334">
        <v>0</v>
      </c>
      <c r="D2123" s="335"/>
      <c r="E2123" s="334">
        <v>13</v>
      </c>
      <c r="F2123" s="335"/>
      <c r="G2123" s="327">
        <v>13</v>
      </c>
      <c r="H2123" s="448"/>
    </row>
    <row r="2124" spans="1:8" ht="13.5" thickBot="1">
      <c r="A2124" s="330" t="s">
        <v>7319</v>
      </c>
      <c r="B2124" s="331" t="s">
        <v>7320</v>
      </c>
      <c r="C2124" s="334">
        <v>0</v>
      </c>
      <c r="D2124" s="335"/>
      <c r="E2124" s="334">
        <v>1</v>
      </c>
      <c r="F2124" s="335"/>
      <c r="G2124" s="327">
        <v>1</v>
      </c>
      <c r="H2124" s="448"/>
    </row>
    <row r="2125" spans="1:8" ht="13.5" thickBot="1">
      <c r="A2125" s="794"/>
      <c r="B2125" s="798" t="s">
        <v>6208</v>
      </c>
      <c r="C2125" s="789">
        <v>11910</v>
      </c>
      <c r="D2125" s="1076">
        <v>36105.30000000001</v>
      </c>
      <c r="E2125" s="789">
        <v>21918</v>
      </c>
      <c r="F2125" s="1076">
        <v>40027.799999999981</v>
      </c>
      <c r="G2125" s="789">
        <v>33828</v>
      </c>
      <c r="H2125" s="1076">
        <v>76133.099999999962</v>
      </c>
    </row>
    <row r="2126" spans="1:8" ht="13.5" thickBot="1">
      <c r="A2126" s="542"/>
      <c r="B2126" s="543"/>
      <c r="C2126" s="526"/>
      <c r="D2126" s="527"/>
      <c r="E2126" s="528"/>
      <c r="F2126" s="529"/>
      <c r="G2126" s="530"/>
      <c r="H2126" s="531"/>
    </row>
    <row r="2127" spans="1:8" ht="13.5" thickBot="1">
      <c r="A2127" s="2029" t="s">
        <v>6209</v>
      </c>
      <c r="B2127" s="2030"/>
      <c r="C2127" s="2030"/>
      <c r="D2127" s="2030"/>
      <c r="E2127" s="2030"/>
      <c r="F2127" s="2030"/>
      <c r="G2127" s="2030"/>
      <c r="H2127" s="2044"/>
    </row>
    <row r="2128" spans="1:8">
      <c r="A2128" s="475" t="s">
        <v>6210</v>
      </c>
      <c r="B2128" s="342" t="s">
        <v>6211</v>
      </c>
      <c r="C2128" s="334">
        <v>3</v>
      </c>
      <c r="D2128" s="335">
        <v>2.4</v>
      </c>
      <c r="E2128" s="334">
        <v>0</v>
      </c>
      <c r="F2128" s="335">
        <v>1</v>
      </c>
      <c r="G2128" s="327">
        <v>3</v>
      </c>
      <c r="H2128" s="448">
        <v>3.4</v>
      </c>
    </row>
    <row r="2129" spans="1:8">
      <c r="A2129" s="475">
        <v>320811</v>
      </c>
      <c r="B2129" s="342" t="s">
        <v>6212</v>
      </c>
      <c r="C2129" s="334">
        <v>126</v>
      </c>
      <c r="D2129" s="335">
        <v>244.8</v>
      </c>
      <c r="E2129" s="334">
        <v>0</v>
      </c>
      <c r="F2129" s="335">
        <v>1</v>
      </c>
      <c r="G2129" s="327">
        <v>126</v>
      </c>
      <c r="H2129" s="448">
        <v>245.8</v>
      </c>
    </row>
    <row r="2130" spans="1:8">
      <c r="A2130" s="475" t="s">
        <v>6213</v>
      </c>
      <c r="B2130" s="342" t="s">
        <v>6214</v>
      </c>
      <c r="C2130" s="334">
        <v>232</v>
      </c>
      <c r="D2130" s="335">
        <v>955.9</v>
      </c>
      <c r="E2130" s="334">
        <v>1</v>
      </c>
      <c r="F2130" s="335">
        <v>19.2</v>
      </c>
      <c r="G2130" s="327">
        <v>233</v>
      </c>
      <c r="H2130" s="448">
        <v>975.1</v>
      </c>
    </row>
    <row r="2131" spans="1:8">
      <c r="A2131" s="475" t="s">
        <v>6215</v>
      </c>
      <c r="B2131" s="342" t="s">
        <v>6216</v>
      </c>
      <c r="C2131" s="334">
        <v>167</v>
      </c>
      <c r="D2131" s="335">
        <v>1142.3999999999999</v>
      </c>
      <c r="E2131" s="334">
        <v>0</v>
      </c>
      <c r="F2131" s="335">
        <v>1</v>
      </c>
      <c r="G2131" s="327">
        <v>167</v>
      </c>
      <c r="H2131" s="448">
        <v>1143.3999999999999</v>
      </c>
    </row>
    <row r="2132" spans="1:8">
      <c r="A2132" s="475">
        <v>600015</v>
      </c>
      <c r="B2132" s="342" t="s">
        <v>6217</v>
      </c>
      <c r="C2132" s="334">
        <v>19</v>
      </c>
      <c r="D2132" s="335">
        <v>1.2</v>
      </c>
      <c r="E2132" s="334">
        <v>0</v>
      </c>
      <c r="F2132" s="335">
        <v>1</v>
      </c>
      <c r="G2132" s="327">
        <v>19</v>
      </c>
      <c r="H2132" s="448">
        <v>2.2000000000000002</v>
      </c>
    </row>
    <row r="2133" spans="1:8">
      <c r="A2133" s="475">
        <v>600016</v>
      </c>
      <c r="B2133" s="342" t="s">
        <v>6218</v>
      </c>
      <c r="C2133" s="334">
        <v>6</v>
      </c>
      <c r="D2133" s="335">
        <v>120</v>
      </c>
      <c r="E2133" s="334">
        <v>0</v>
      </c>
      <c r="F2133" s="335">
        <v>1</v>
      </c>
      <c r="G2133" s="327">
        <v>6</v>
      </c>
      <c r="H2133" s="448">
        <v>121</v>
      </c>
    </row>
    <row r="2134" spans="1:8" ht="25.5">
      <c r="A2134" s="475">
        <v>600018</v>
      </c>
      <c r="B2134" s="342" t="s">
        <v>6219</v>
      </c>
      <c r="C2134" s="334">
        <v>188</v>
      </c>
      <c r="D2134" s="335">
        <v>1176</v>
      </c>
      <c r="E2134" s="334">
        <v>0</v>
      </c>
      <c r="F2134" s="335">
        <v>1.2</v>
      </c>
      <c r="G2134" s="327">
        <v>188</v>
      </c>
      <c r="H2134" s="448">
        <v>1177.2</v>
      </c>
    </row>
    <row r="2135" spans="1:8">
      <c r="A2135" s="475">
        <v>600022</v>
      </c>
      <c r="B2135" s="342" t="s">
        <v>6220</v>
      </c>
      <c r="C2135" s="334">
        <v>4</v>
      </c>
      <c r="D2135" s="335">
        <v>39.6</v>
      </c>
      <c r="E2135" s="334">
        <v>0</v>
      </c>
      <c r="F2135" s="335">
        <v>1</v>
      </c>
      <c r="G2135" s="327">
        <v>4</v>
      </c>
      <c r="H2135" s="448">
        <v>40.6</v>
      </c>
    </row>
    <row r="2136" spans="1:8">
      <c r="A2136" s="475" t="s">
        <v>6221</v>
      </c>
      <c r="B2136" s="342" t="s">
        <v>6222</v>
      </c>
      <c r="C2136" s="334">
        <v>30</v>
      </c>
      <c r="D2136" s="335">
        <v>98.4</v>
      </c>
      <c r="E2136" s="334">
        <v>0</v>
      </c>
      <c r="F2136" s="335">
        <v>1</v>
      </c>
      <c r="G2136" s="327">
        <v>30</v>
      </c>
      <c r="H2136" s="448">
        <v>99.4</v>
      </c>
    </row>
    <row r="2137" spans="1:8">
      <c r="A2137" s="475" t="s">
        <v>6223</v>
      </c>
      <c r="B2137" s="342" t="s">
        <v>6224</v>
      </c>
      <c r="C2137" s="334">
        <v>0</v>
      </c>
      <c r="D2137" s="335">
        <v>4.8</v>
      </c>
      <c r="E2137" s="334">
        <v>4</v>
      </c>
      <c r="F2137" s="335">
        <v>38.4</v>
      </c>
      <c r="G2137" s="327">
        <v>4</v>
      </c>
      <c r="H2137" s="448">
        <v>43.199999999999996</v>
      </c>
    </row>
    <row r="2138" spans="1:8">
      <c r="A2138" s="475" t="s">
        <v>6225</v>
      </c>
      <c r="B2138" s="342" t="s">
        <v>6226</v>
      </c>
      <c r="C2138" s="334">
        <v>33</v>
      </c>
      <c r="D2138" s="335">
        <v>57.599999999999994</v>
      </c>
      <c r="E2138" s="334">
        <v>0</v>
      </c>
      <c r="F2138" s="335">
        <v>1</v>
      </c>
      <c r="G2138" s="327">
        <v>33</v>
      </c>
      <c r="H2138" s="448">
        <v>58.599999999999994</v>
      </c>
    </row>
    <row r="2139" spans="1:8">
      <c r="A2139" s="475" t="s">
        <v>6227</v>
      </c>
      <c r="B2139" s="342" t="s">
        <v>6228</v>
      </c>
      <c r="C2139" s="334">
        <v>22</v>
      </c>
      <c r="D2139" s="335">
        <v>0</v>
      </c>
      <c r="E2139" s="334">
        <v>1417</v>
      </c>
      <c r="F2139" s="335">
        <v>6102</v>
      </c>
      <c r="G2139" s="327">
        <v>1439</v>
      </c>
      <c r="H2139" s="448">
        <v>6102</v>
      </c>
    </row>
    <row r="2140" spans="1:8">
      <c r="A2140" s="475" t="s">
        <v>6229</v>
      </c>
      <c r="B2140" s="342" t="s">
        <v>6230</v>
      </c>
      <c r="C2140" s="334">
        <v>82</v>
      </c>
      <c r="D2140" s="335">
        <v>238.79999999999995</v>
      </c>
      <c r="E2140" s="334">
        <v>554</v>
      </c>
      <c r="F2140" s="335">
        <v>2274</v>
      </c>
      <c r="G2140" s="327">
        <v>636</v>
      </c>
      <c r="H2140" s="448">
        <v>2512.8000000000002</v>
      </c>
    </row>
    <row r="2141" spans="1:8">
      <c r="A2141" s="475" t="s">
        <v>6231</v>
      </c>
      <c r="B2141" s="342" t="s">
        <v>6232</v>
      </c>
      <c r="C2141" s="334">
        <v>15</v>
      </c>
      <c r="D2141" s="335">
        <v>8.8000000000000007</v>
      </c>
      <c r="E2141" s="334">
        <v>1178</v>
      </c>
      <c r="F2141" s="335">
        <v>4509.6000000000004</v>
      </c>
      <c r="G2141" s="327">
        <v>1193</v>
      </c>
      <c r="H2141" s="448">
        <v>4518.4000000000005</v>
      </c>
    </row>
    <row r="2142" spans="1:8">
      <c r="A2142" s="475" t="s">
        <v>6233</v>
      </c>
      <c r="B2142" s="342" t="s">
        <v>6234</v>
      </c>
      <c r="C2142" s="334">
        <v>89</v>
      </c>
      <c r="D2142" s="335">
        <v>284.40000000000003</v>
      </c>
      <c r="E2142" s="334">
        <v>8</v>
      </c>
      <c r="F2142" s="335">
        <v>18</v>
      </c>
      <c r="G2142" s="327">
        <v>97</v>
      </c>
      <c r="H2142" s="448">
        <v>302.40000000000003</v>
      </c>
    </row>
    <row r="2143" spans="1:8" ht="25.5">
      <c r="A2143" s="475" t="s">
        <v>6235</v>
      </c>
      <c r="B2143" s="342" t="s">
        <v>6236</v>
      </c>
      <c r="C2143" s="334">
        <v>17</v>
      </c>
      <c r="D2143" s="335">
        <v>92</v>
      </c>
      <c r="E2143" s="334">
        <v>11</v>
      </c>
      <c r="F2143" s="335">
        <v>62.400000000000006</v>
      </c>
      <c r="G2143" s="327">
        <v>28</v>
      </c>
      <c r="H2143" s="448">
        <v>154.4</v>
      </c>
    </row>
    <row r="2144" spans="1:8">
      <c r="A2144" s="475" t="s">
        <v>6237</v>
      </c>
      <c r="B2144" s="342" t="s">
        <v>6238</v>
      </c>
      <c r="C2144" s="334">
        <v>3</v>
      </c>
      <c r="D2144" s="335">
        <v>3.5999999999999996</v>
      </c>
      <c r="E2144" s="334">
        <v>0</v>
      </c>
      <c r="F2144" s="335">
        <v>1</v>
      </c>
      <c r="G2144" s="327">
        <v>3</v>
      </c>
      <c r="H2144" s="448">
        <v>4.5999999999999996</v>
      </c>
    </row>
    <row r="2145" spans="1:8">
      <c r="A2145" s="475" t="s">
        <v>6239</v>
      </c>
      <c r="B2145" s="342" t="s">
        <v>6240</v>
      </c>
      <c r="C2145" s="334">
        <v>0</v>
      </c>
      <c r="D2145" s="335">
        <v>3.5999999999999996</v>
      </c>
      <c r="E2145" s="334">
        <v>0</v>
      </c>
      <c r="F2145" s="335">
        <v>1</v>
      </c>
      <c r="G2145" s="327">
        <v>0</v>
      </c>
      <c r="H2145" s="448">
        <v>4.5999999999999996</v>
      </c>
    </row>
    <row r="2146" spans="1:8">
      <c r="A2146" s="475" t="s">
        <v>6081</v>
      </c>
      <c r="B2146" s="342" t="s">
        <v>5591</v>
      </c>
      <c r="C2146" s="334">
        <v>57</v>
      </c>
      <c r="D2146" s="335">
        <v>270</v>
      </c>
      <c r="E2146" s="334">
        <v>21</v>
      </c>
      <c r="F2146" s="335">
        <v>310.8</v>
      </c>
      <c r="G2146" s="327">
        <v>78</v>
      </c>
      <c r="H2146" s="448">
        <v>580.79999999999995</v>
      </c>
    </row>
    <row r="2147" spans="1:8">
      <c r="A2147" s="475" t="s">
        <v>6241</v>
      </c>
      <c r="B2147" s="342" t="s">
        <v>6242</v>
      </c>
      <c r="C2147" s="334">
        <v>199</v>
      </c>
      <c r="D2147" s="335">
        <v>967.19999999999993</v>
      </c>
      <c r="E2147" s="334">
        <v>317</v>
      </c>
      <c r="F2147" s="335">
        <v>1333.2</v>
      </c>
      <c r="G2147" s="327">
        <v>516</v>
      </c>
      <c r="H2147" s="448">
        <v>2300.4</v>
      </c>
    </row>
    <row r="2148" spans="1:8" ht="25.5">
      <c r="A2148" s="475">
        <v>600123</v>
      </c>
      <c r="B2148" s="342" t="s">
        <v>6243</v>
      </c>
      <c r="C2148" s="334">
        <v>0</v>
      </c>
      <c r="D2148" s="335">
        <v>1.2</v>
      </c>
      <c r="E2148" s="334">
        <v>0</v>
      </c>
      <c r="F2148" s="335">
        <v>1</v>
      </c>
      <c r="G2148" s="327">
        <v>0</v>
      </c>
      <c r="H2148" s="448">
        <v>2.2000000000000002</v>
      </c>
    </row>
    <row r="2149" spans="1:8">
      <c r="A2149" s="544">
        <v>600170</v>
      </c>
      <c r="B2149" s="342" t="s">
        <v>6244</v>
      </c>
      <c r="C2149" s="334">
        <v>0</v>
      </c>
      <c r="D2149" s="335">
        <v>0</v>
      </c>
      <c r="E2149" s="334">
        <v>3</v>
      </c>
      <c r="F2149" s="335">
        <v>61.2</v>
      </c>
      <c r="G2149" s="327">
        <v>3</v>
      </c>
      <c r="H2149" s="448">
        <v>61.2</v>
      </c>
    </row>
    <row r="2150" spans="1:8">
      <c r="A2150" s="544" t="s">
        <v>6245</v>
      </c>
      <c r="B2150" s="342" t="s">
        <v>6246</v>
      </c>
      <c r="C2150" s="334">
        <v>3</v>
      </c>
      <c r="D2150" s="335">
        <v>5</v>
      </c>
      <c r="E2150" s="334">
        <v>11</v>
      </c>
      <c r="F2150" s="335">
        <v>63.6</v>
      </c>
      <c r="G2150" s="327">
        <v>14</v>
      </c>
      <c r="H2150" s="448">
        <v>68.599999999999994</v>
      </c>
    </row>
    <row r="2151" spans="1:8">
      <c r="A2151" s="544">
        <v>600307</v>
      </c>
      <c r="B2151" s="342" t="s">
        <v>6084</v>
      </c>
      <c r="C2151" s="334">
        <v>238</v>
      </c>
      <c r="D2151" s="335">
        <v>372</v>
      </c>
      <c r="E2151" s="334">
        <v>2452</v>
      </c>
      <c r="F2151" s="335">
        <v>9954</v>
      </c>
      <c r="G2151" s="327">
        <v>2690</v>
      </c>
      <c r="H2151" s="448">
        <v>10326</v>
      </c>
    </row>
    <row r="2152" spans="1:8">
      <c r="A2152" s="544">
        <v>600312</v>
      </c>
      <c r="B2152" s="342" t="s">
        <v>6247</v>
      </c>
      <c r="C2152" s="334">
        <v>33</v>
      </c>
      <c r="D2152" s="335">
        <v>0</v>
      </c>
      <c r="E2152" s="334">
        <v>2732</v>
      </c>
      <c r="F2152" s="335">
        <v>8628</v>
      </c>
      <c r="G2152" s="327">
        <v>2765</v>
      </c>
      <c r="H2152" s="448">
        <v>8628</v>
      </c>
    </row>
    <row r="2153" spans="1:8">
      <c r="A2153" s="544">
        <v>600313</v>
      </c>
      <c r="B2153" s="342" t="s">
        <v>6248</v>
      </c>
      <c r="C2153" s="334">
        <v>0</v>
      </c>
      <c r="D2153" s="335">
        <v>0</v>
      </c>
      <c r="E2153" s="334">
        <v>0</v>
      </c>
      <c r="F2153" s="335">
        <v>7.1999999999999993</v>
      </c>
      <c r="G2153" s="327">
        <v>0</v>
      </c>
      <c r="H2153" s="448">
        <v>7.1999999999999993</v>
      </c>
    </row>
    <row r="2154" spans="1:8">
      <c r="A2154" s="544" t="s">
        <v>6249</v>
      </c>
      <c r="B2154" s="342" t="s">
        <v>6250</v>
      </c>
      <c r="C2154" s="334">
        <v>0</v>
      </c>
      <c r="D2154" s="335">
        <v>7.1999999999999993</v>
      </c>
      <c r="E2154" s="334">
        <v>0</v>
      </c>
      <c r="F2154" s="335">
        <v>1</v>
      </c>
      <c r="G2154" s="327">
        <v>0</v>
      </c>
      <c r="H2154" s="448">
        <v>8.1999999999999993</v>
      </c>
    </row>
    <row r="2155" spans="1:8">
      <c r="A2155" s="544">
        <v>600331</v>
      </c>
      <c r="B2155" s="342" t="s">
        <v>6251</v>
      </c>
      <c r="C2155" s="334">
        <v>273</v>
      </c>
      <c r="D2155" s="335">
        <v>1182</v>
      </c>
      <c r="E2155" s="334">
        <v>0</v>
      </c>
      <c r="F2155" s="335">
        <v>1</v>
      </c>
      <c r="G2155" s="327">
        <v>273</v>
      </c>
      <c r="H2155" s="448">
        <v>1183</v>
      </c>
    </row>
    <row r="2156" spans="1:8" ht="25.5">
      <c r="A2156" s="544">
        <v>600345</v>
      </c>
      <c r="B2156" s="342" t="s">
        <v>6252</v>
      </c>
      <c r="C2156" s="334">
        <v>0</v>
      </c>
      <c r="D2156" s="335">
        <v>0</v>
      </c>
      <c r="E2156" s="334">
        <v>1</v>
      </c>
      <c r="F2156" s="335">
        <v>19.2</v>
      </c>
      <c r="G2156" s="327">
        <v>1</v>
      </c>
      <c r="H2156" s="448">
        <v>19.2</v>
      </c>
    </row>
    <row r="2157" spans="1:8">
      <c r="A2157" s="544" t="s">
        <v>6253</v>
      </c>
      <c r="B2157" s="342" t="s">
        <v>6254</v>
      </c>
      <c r="C2157" s="334">
        <v>201</v>
      </c>
      <c r="D2157" s="335">
        <v>895.19999999999993</v>
      </c>
      <c r="E2157" s="334">
        <v>0</v>
      </c>
      <c r="F2157" s="335">
        <v>1</v>
      </c>
      <c r="G2157" s="327">
        <v>201</v>
      </c>
      <c r="H2157" s="448">
        <v>896.19999999999993</v>
      </c>
    </row>
    <row r="2158" spans="1:8">
      <c r="A2158" s="544">
        <v>600349</v>
      </c>
      <c r="B2158" s="342" t="s">
        <v>6255</v>
      </c>
      <c r="C2158" s="334">
        <v>0</v>
      </c>
      <c r="D2158" s="335">
        <v>0</v>
      </c>
      <c r="E2158" s="334">
        <v>44</v>
      </c>
      <c r="F2158" s="335">
        <v>125.99999999999999</v>
      </c>
      <c r="G2158" s="327">
        <v>44</v>
      </c>
      <c r="H2158" s="448">
        <v>125.99999999999999</v>
      </c>
    </row>
    <row r="2159" spans="1:8">
      <c r="A2159" s="544">
        <v>600351</v>
      </c>
      <c r="B2159" s="342" t="s">
        <v>6256</v>
      </c>
      <c r="C2159" s="334">
        <v>5</v>
      </c>
      <c r="D2159" s="335">
        <v>19.2</v>
      </c>
      <c r="E2159" s="334">
        <v>0</v>
      </c>
      <c r="F2159" s="335">
        <v>1</v>
      </c>
      <c r="G2159" s="327">
        <v>5</v>
      </c>
      <c r="H2159" s="448">
        <v>20.2</v>
      </c>
    </row>
    <row r="2160" spans="1:8" ht="25.5">
      <c r="A2160" s="544" t="s">
        <v>6257</v>
      </c>
      <c r="B2160" s="342" t="s">
        <v>6258</v>
      </c>
      <c r="C2160" s="334">
        <v>0</v>
      </c>
      <c r="D2160" s="335">
        <v>1</v>
      </c>
      <c r="E2160" s="334">
        <v>1</v>
      </c>
      <c r="F2160" s="335">
        <v>14.399999999999999</v>
      </c>
      <c r="G2160" s="327">
        <v>1</v>
      </c>
      <c r="H2160" s="448">
        <v>15.399999999999999</v>
      </c>
    </row>
    <row r="2161" spans="1:8">
      <c r="A2161" s="544" t="s">
        <v>5396</v>
      </c>
      <c r="B2161" s="342" t="s">
        <v>6259</v>
      </c>
      <c r="C2161" s="334">
        <v>0</v>
      </c>
      <c r="D2161" s="335">
        <v>10.8</v>
      </c>
      <c r="E2161" s="334">
        <v>1</v>
      </c>
      <c r="F2161" s="335">
        <v>25.200000000000003</v>
      </c>
      <c r="G2161" s="327">
        <v>1</v>
      </c>
      <c r="H2161" s="448">
        <v>36</v>
      </c>
    </row>
    <row r="2162" spans="1:8" ht="25.5">
      <c r="A2162" s="544" t="s">
        <v>6260</v>
      </c>
      <c r="B2162" s="342" t="s">
        <v>6261</v>
      </c>
      <c r="C2162" s="334">
        <v>187</v>
      </c>
      <c r="D2162" s="335">
        <v>1174.8</v>
      </c>
      <c r="E2162" s="334">
        <v>0</v>
      </c>
      <c r="F2162" s="335">
        <v>1.2</v>
      </c>
      <c r="G2162" s="327">
        <v>187</v>
      </c>
      <c r="H2162" s="448">
        <v>1176</v>
      </c>
    </row>
    <row r="2163" spans="1:8">
      <c r="A2163" s="544" t="s">
        <v>6262</v>
      </c>
      <c r="B2163" s="342" t="s">
        <v>6263</v>
      </c>
      <c r="C2163" s="334">
        <v>9</v>
      </c>
      <c r="D2163" s="335">
        <v>52.8</v>
      </c>
      <c r="E2163" s="334">
        <v>0</v>
      </c>
      <c r="F2163" s="335">
        <v>1</v>
      </c>
      <c r="G2163" s="327">
        <v>9</v>
      </c>
      <c r="H2163" s="448">
        <v>53.8</v>
      </c>
    </row>
    <row r="2164" spans="1:8">
      <c r="A2164" s="544" t="s">
        <v>5427</v>
      </c>
      <c r="B2164" s="342" t="s">
        <v>5428</v>
      </c>
      <c r="C2164" s="334">
        <v>0</v>
      </c>
      <c r="D2164" s="335">
        <v>0</v>
      </c>
      <c r="E2164" s="334">
        <v>120</v>
      </c>
      <c r="F2164" s="335">
        <v>511.20000000000005</v>
      </c>
      <c r="G2164" s="327">
        <v>120</v>
      </c>
      <c r="H2164" s="448">
        <v>511.20000000000005</v>
      </c>
    </row>
    <row r="2165" spans="1:8" ht="25.5">
      <c r="A2165" s="544" t="s">
        <v>5773</v>
      </c>
      <c r="B2165" s="342" t="s">
        <v>5626</v>
      </c>
      <c r="C2165" s="334">
        <v>0</v>
      </c>
      <c r="D2165" s="335">
        <v>1.2</v>
      </c>
      <c r="E2165" s="334">
        <v>0</v>
      </c>
      <c r="F2165" s="335">
        <v>1</v>
      </c>
      <c r="G2165" s="327">
        <v>0</v>
      </c>
      <c r="H2165" s="448">
        <v>2.2000000000000002</v>
      </c>
    </row>
    <row r="2166" spans="1:8">
      <c r="A2166" s="544" t="s">
        <v>5459</v>
      </c>
      <c r="B2166" s="342" t="s">
        <v>5460</v>
      </c>
      <c r="C2166" s="334">
        <v>188</v>
      </c>
      <c r="D2166" s="335">
        <v>1178</v>
      </c>
      <c r="E2166" s="334">
        <v>0</v>
      </c>
      <c r="F2166" s="335">
        <v>1.2</v>
      </c>
      <c r="G2166" s="327">
        <v>188</v>
      </c>
      <c r="H2166" s="448">
        <v>1179.2</v>
      </c>
    </row>
    <row r="2167" spans="1:8">
      <c r="A2167" s="544" t="s">
        <v>6264</v>
      </c>
      <c r="B2167" s="342" t="s">
        <v>6265</v>
      </c>
      <c r="C2167" s="334">
        <v>476</v>
      </c>
      <c r="D2167" s="335">
        <v>1334</v>
      </c>
      <c r="E2167" s="334">
        <v>40</v>
      </c>
      <c r="F2167" s="335">
        <v>109.2</v>
      </c>
      <c r="G2167" s="327">
        <v>516</v>
      </c>
      <c r="H2167" s="448">
        <v>1443.2</v>
      </c>
    </row>
    <row r="2168" spans="1:8">
      <c r="A2168" s="544" t="s">
        <v>6266</v>
      </c>
      <c r="B2168" s="342" t="s">
        <v>6095</v>
      </c>
      <c r="C2168" s="334">
        <v>0</v>
      </c>
      <c r="D2168" s="335">
        <v>0</v>
      </c>
      <c r="E2168" s="334">
        <v>0</v>
      </c>
      <c r="F2168" s="335">
        <v>1</v>
      </c>
      <c r="G2168" s="327">
        <v>0</v>
      </c>
      <c r="H2168" s="448">
        <v>1</v>
      </c>
    </row>
    <row r="2169" spans="1:8" ht="25.5">
      <c r="A2169" s="544" t="s">
        <v>6267</v>
      </c>
      <c r="B2169" s="342" t="s">
        <v>6268</v>
      </c>
      <c r="C2169" s="334">
        <v>0</v>
      </c>
      <c r="D2169" s="335">
        <v>0</v>
      </c>
      <c r="E2169" s="334">
        <v>22</v>
      </c>
      <c r="F2169" s="335">
        <v>99.6</v>
      </c>
      <c r="G2169" s="327">
        <v>22</v>
      </c>
      <c r="H2169" s="448">
        <v>99.6</v>
      </c>
    </row>
    <row r="2170" spans="1:8">
      <c r="A2170" s="544" t="s">
        <v>6033</v>
      </c>
      <c r="B2170" s="342" t="s">
        <v>6034</v>
      </c>
      <c r="C2170" s="334">
        <v>0</v>
      </c>
      <c r="D2170" s="335">
        <v>0</v>
      </c>
      <c r="E2170" s="334">
        <v>0</v>
      </c>
      <c r="F2170" s="335">
        <v>1</v>
      </c>
      <c r="G2170" s="327">
        <v>0</v>
      </c>
      <c r="H2170" s="448">
        <v>1</v>
      </c>
    </row>
    <row r="2171" spans="1:8" ht="25.5">
      <c r="A2171" s="544" t="s">
        <v>6114</v>
      </c>
      <c r="B2171" s="342" t="s">
        <v>5653</v>
      </c>
      <c r="C2171" s="334">
        <v>478</v>
      </c>
      <c r="D2171" s="335">
        <v>1342.8</v>
      </c>
      <c r="E2171" s="334">
        <v>1</v>
      </c>
      <c r="F2171" s="335">
        <v>16.8</v>
      </c>
      <c r="G2171" s="327">
        <v>479</v>
      </c>
      <c r="H2171" s="448">
        <v>1359.6</v>
      </c>
    </row>
    <row r="2172" spans="1:8" ht="25.5">
      <c r="A2172" s="330" t="s">
        <v>6116</v>
      </c>
      <c r="B2172" s="331" t="s">
        <v>6117</v>
      </c>
      <c r="C2172" s="334">
        <v>0</v>
      </c>
      <c r="D2172" s="335">
        <v>2.4</v>
      </c>
      <c r="E2172" s="334">
        <v>0</v>
      </c>
      <c r="F2172" s="335">
        <v>1</v>
      </c>
      <c r="G2172" s="327">
        <v>0</v>
      </c>
      <c r="H2172" s="448">
        <v>3.4</v>
      </c>
    </row>
    <row r="2173" spans="1:8">
      <c r="A2173" s="544" t="s">
        <v>5654</v>
      </c>
      <c r="B2173" s="342" t="s">
        <v>5655</v>
      </c>
      <c r="C2173" s="334">
        <v>291</v>
      </c>
      <c r="D2173" s="335">
        <v>656.4</v>
      </c>
      <c r="E2173" s="334">
        <v>534</v>
      </c>
      <c r="F2173" s="335">
        <v>1849.1999999999998</v>
      </c>
      <c r="G2173" s="327">
        <v>825</v>
      </c>
      <c r="H2173" s="448">
        <v>2505.6</v>
      </c>
    </row>
    <row r="2174" spans="1:8" ht="25.5">
      <c r="A2174" s="544" t="s">
        <v>5485</v>
      </c>
      <c r="B2174" s="342" t="s">
        <v>5486</v>
      </c>
      <c r="C2174" s="334">
        <v>0</v>
      </c>
      <c r="D2174" s="335">
        <v>0</v>
      </c>
      <c r="E2174" s="334">
        <v>0</v>
      </c>
      <c r="F2174" s="335">
        <v>9.6</v>
      </c>
      <c r="G2174" s="327">
        <v>0</v>
      </c>
      <c r="H2174" s="448">
        <v>9.6</v>
      </c>
    </row>
    <row r="2175" spans="1:8" ht="38.25">
      <c r="A2175" s="544" t="s">
        <v>6122</v>
      </c>
      <c r="B2175" s="342" t="s">
        <v>6123</v>
      </c>
      <c r="C2175" s="334">
        <v>0</v>
      </c>
      <c r="D2175" s="335">
        <v>0</v>
      </c>
      <c r="E2175" s="334">
        <v>101</v>
      </c>
      <c r="F2175" s="335">
        <v>488.4</v>
      </c>
      <c r="G2175" s="327">
        <v>101</v>
      </c>
      <c r="H2175" s="448">
        <v>488.4</v>
      </c>
    </row>
    <row r="2176" spans="1:8" ht="25.5">
      <c r="A2176" s="544" t="s">
        <v>6269</v>
      </c>
      <c r="B2176" s="342" t="s">
        <v>6270</v>
      </c>
      <c r="C2176" s="334">
        <v>0</v>
      </c>
      <c r="D2176" s="335">
        <v>0</v>
      </c>
      <c r="E2176" s="334">
        <v>12</v>
      </c>
      <c r="F2176" s="335">
        <v>15.600000000000001</v>
      </c>
      <c r="G2176" s="327">
        <v>12</v>
      </c>
      <c r="H2176" s="448">
        <v>15.600000000000001</v>
      </c>
    </row>
    <row r="2177" spans="1:8">
      <c r="A2177" s="330" t="s">
        <v>6271</v>
      </c>
      <c r="B2177" s="331" t="s">
        <v>6272</v>
      </c>
      <c r="C2177" s="334">
        <v>0</v>
      </c>
      <c r="D2177" s="335">
        <v>0</v>
      </c>
      <c r="E2177" s="334">
        <v>0</v>
      </c>
      <c r="F2177" s="335">
        <v>1</v>
      </c>
      <c r="G2177" s="327">
        <v>0</v>
      </c>
      <c r="H2177" s="448">
        <v>1</v>
      </c>
    </row>
    <row r="2178" spans="1:8">
      <c r="A2178" s="330" t="s">
        <v>6273</v>
      </c>
      <c r="B2178" s="331" t="s">
        <v>6274</v>
      </c>
      <c r="C2178" s="334">
        <v>59</v>
      </c>
      <c r="D2178" s="335">
        <v>156</v>
      </c>
      <c r="E2178" s="334">
        <v>682</v>
      </c>
      <c r="F2178" s="335">
        <v>2276.4</v>
      </c>
      <c r="G2178" s="327">
        <v>741</v>
      </c>
      <c r="H2178" s="448">
        <v>2432.4</v>
      </c>
    </row>
    <row r="2179" spans="1:8">
      <c r="A2179" s="544" t="s">
        <v>6275</v>
      </c>
      <c r="B2179" s="342" t="s">
        <v>6276</v>
      </c>
      <c r="C2179" s="334">
        <v>244</v>
      </c>
      <c r="D2179" s="335">
        <v>460</v>
      </c>
      <c r="E2179" s="334">
        <v>1307</v>
      </c>
      <c r="F2179" s="335">
        <v>4293.5999999999995</v>
      </c>
      <c r="G2179" s="327">
        <v>1551</v>
      </c>
      <c r="H2179" s="448">
        <v>4753.5999999999995</v>
      </c>
    </row>
    <row r="2180" spans="1:8">
      <c r="A2180" s="416" t="s">
        <v>6277</v>
      </c>
      <c r="B2180" s="375" t="s">
        <v>6278</v>
      </c>
      <c r="C2180" s="334">
        <v>114</v>
      </c>
      <c r="D2180" s="335">
        <v>346.5</v>
      </c>
      <c r="E2180" s="334">
        <v>36</v>
      </c>
      <c r="F2180" s="335">
        <v>151.20000000000002</v>
      </c>
      <c r="G2180" s="327">
        <v>150</v>
      </c>
      <c r="H2180" s="448">
        <v>497.70000000000005</v>
      </c>
    </row>
    <row r="2181" spans="1:8">
      <c r="A2181" s="544" t="s">
        <v>6279</v>
      </c>
      <c r="B2181" s="342" t="s">
        <v>6280</v>
      </c>
      <c r="C2181" s="334">
        <v>143</v>
      </c>
      <c r="D2181" s="335">
        <v>235.2</v>
      </c>
      <c r="E2181" s="334">
        <v>3086</v>
      </c>
      <c r="F2181" s="335">
        <v>12454.8</v>
      </c>
      <c r="G2181" s="327">
        <v>3229</v>
      </c>
      <c r="H2181" s="448">
        <v>12690</v>
      </c>
    </row>
    <row r="2182" spans="1:8">
      <c r="A2182" s="330" t="s">
        <v>6281</v>
      </c>
      <c r="B2182" s="331" t="s">
        <v>6282</v>
      </c>
      <c r="C2182" s="334">
        <v>48</v>
      </c>
      <c r="D2182" s="335">
        <v>72</v>
      </c>
      <c r="E2182" s="334">
        <v>228</v>
      </c>
      <c r="F2182" s="335">
        <v>1039.2</v>
      </c>
      <c r="G2182" s="327">
        <v>276</v>
      </c>
      <c r="H2182" s="448">
        <v>1111.2</v>
      </c>
    </row>
    <row r="2183" spans="1:8" ht="25.5">
      <c r="A2183" s="475" t="s">
        <v>6283</v>
      </c>
      <c r="B2183" s="342" t="s">
        <v>6284</v>
      </c>
      <c r="C2183" s="334">
        <v>89</v>
      </c>
      <c r="D2183" s="335">
        <v>112.79999999999998</v>
      </c>
      <c r="E2183" s="334">
        <v>716</v>
      </c>
      <c r="F2183" s="335">
        <v>3538.7999999999997</v>
      </c>
      <c r="G2183" s="327">
        <v>805</v>
      </c>
      <c r="H2183" s="448">
        <v>3651.6</v>
      </c>
    </row>
    <row r="2184" spans="1:8">
      <c r="A2184" s="475" t="s">
        <v>6285</v>
      </c>
      <c r="B2184" s="342" t="s">
        <v>6286</v>
      </c>
      <c r="C2184" s="334">
        <v>52</v>
      </c>
      <c r="D2184" s="335">
        <v>88.800000000000011</v>
      </c>
      <c r="E2184" s="334">
        <v>212</v>
      </c>
      <c r="F2184" s="335">
        <v>1084.8000000000002</v>
      </c>
      <c r="G2184" s="327">
        <v>264</v>
      </c>
      <c r="H2184" s="448">
        <v>1173.6000000000001</v>
      </c>
    </row>
    <row r="2185" spans="1:8">
      <c r="A2185" s="475" t="s">
        <v>6287</v>
      </c>
      <c r="B2185" s="342" t="s">
        <v>6288</v>
      </c>
      <c r="C2185" s="334">
        <v>39</v>
      </c>
      <c r="D2185" s="335">
        <v>108</v>
      </c>
      <c r="E2185" s="334">
        <v>452</v>
      </c>
      <c r="F2185" s="335">
        <v>1926</v>
      </c>
      <c r="G2185" s="327">
        <v>491</v>
      </c>
      <c r="H2185" s="448">
        <v>2034</v>
      </c>
    </row>
    <row r="2186" spans="1:8" ht="13.5" customHeight="1">
      <c r="A2186" s="416" t="s">
        <v>6289</v>
      </c>
      <c r="B2186" s="375" t="s">
        <v>6290</v>
      </c>
      <c r="C2186" s="334">
        <v>133</v>
      </c>
      <c r="D2186" s="335">
        <v>214.8</v>
      </c>
      <c r="E2186" s="334">
        <v>3153</v>
      </c>
      <c r="F2186" s="335">
        <v>12350.400000000001</v>
      </c>
      <c r="G2186" s="327">
        <v>3286</v>
      </c>
      <c r="H2186" s="448">
        <v>12565.2</v>
      </c>
    </row>
    <row r="2187" spans="1:8">
      <c r="A2187" s="475" t="s">
        <v>6291</v>
      </c>
      <c r="B2187" s="342" t="s">
        <v>6292</v>
      </c>
      <c r="C2187" s="334">
        <v>71</v>
      </c>
      <c r="D2187" s="335">
        <v>115.19999999999999</v>
      </c>
      <c r="E2187" s="334">
        <v>884</v>
      </c>
      <c r="F2187" s="335">
        <v>2763.6000000000004</v>
      </c>
      <c r="G2187" s="327">
        <v>955</v>
      </c>
      <c r="H2187" s="448">
        <v>2878.8</v>
      </c>
    </row>
    <row r="2188" spans="1:8" ht="15" customHeight="1">
      <c r="A2188" s="475" t="s">
        <v>6293</v>
      </c>
      <c r="B2188" s="342" t="s">
        <v>6294</v>
      </c>
      <c r="C2188" s="334">
        <v>250</v>
      </c>
      <c r="D2188" s="335">
        <v>462</v>
      </c>
      <c r="E2188" s="334">
        <v>2283</v>
      </c>
      <c r="F2188" s="335">
        <v>9438</v>
      </c>
      <c r="G2188" s="327">
        <v>2533</v>
      </c>
      <c r="H2188" s="448">
        <v>9900</v>
      </c>
    </row>
    <row r="2189" spans="1:8">
      <c r="A2189" s="475" t="s">
        <v>6126</v>
      </c>
      <c r="B2189" s="342" t="s">
        <v>6127</v>
      </c>
      <c r="C2189" s="334">
        <v>246</v>
      </c>
      <c r="D2189" s="335">
        <v>465.59999999999997</v>
      </c>
      <c r="E2189" s="334">
        <v>79</v>
      </c>
      <c r="F2189" s="335">
        <v>235.2</v>
      </c>
      <c r="G2189" s="327">
        <v>325</v>
      </c>
      <c r="H2189" s="448">
        <v>700.8</v>
      </c>
    </row>
    <row r="2190" spans="1:8" ht="25.5">
      <c r="A2190" s="475" t="s">
        <v>6295</v>
      </c>
      <c r="B2190" s="342" t="s">
        <v>6296</v>
      </c>
      <c r="C2190" s="334">
        <v>294</v>
      </c>
      <c r="D2190" s="335">
        <v>534</v>
      </c>
      <c r="E2190" s="334">
        <v>3257</v>
      </c>
      <c r="F2190" s="335">
        <v>11145.6</v>
      </c>
      <c r="G2190" s="327">
        <v>3551</v>
      </c>
      <c r="H2190" s="448">
        <v>11679.6</v>
      </c>
    </row>
    <row r="2191" spans="1:8" ht="25.5">
      <c r="A2191" s="475" t="s">
        <v>6297</v>
      </c>
      <c r="B2191" s="342" t="s">
        <v>6298</v>
      </c>
      <c r="C2191" s="334">
        <v>63</v>
      </c>
      <c r="D2191" s="335">
        <v>38</v>
      </c>
      <c r="E2191" s="334">
        <v>2908</v>
      </c>
      <c r="F2191" s="335">
        <v>9331.1999999999989</v>
      </c>
      <c r="G2191" s="327">
        <v>2971</v>
      </c>
      <c r="H2191" s="448">
        <v>9369.1999999999989</v>
      </c>
    </row>
    <row r="2192" spans="1:8">
      <c r="A2192" s="475" t="s">
        <v>6299</v>
      </c>
      <c r="B2192" s="342" t="s">
        <v>6300</v>
      </c>
      <c r="C2192" s="334">
        <v>0</v>
      </c>
      <c r="D2192" s="335">
        <v>1.2</v>
      </c>
      <c r="E2192" s="334">
        <v>0</v>
      </c>
      <c r="F2192" s="335">
        <v>1</v>
      </c>
      <c r="G2192" s="327">
        <v>0</v>
      </c>
      <c r="H2192" s="448">
        <v>2.2000000000000002</v>
      </c>
    </row>
    <row r="2193" spans="1:8" ht="25.5">
      <c r="A2193" s="475" t="s">
        <v>5489</v>
      </c>
      <c r="B2193" s="342" t="s">
        <v>6301</v>
      </c>
      <c r="C2193" s="334">
        <v>59</v>
      </c>
      <c r="D2193" s="335">
        <v>31.200000000000003</v>
      </c>
      <c r="E2193" s="334">
        <v>3754</v>
      </c>
      <c r="F2193" s="335">
        <v>13302</v>
      </c>
      <c r="G2193" s="327">
        <v>3813</v>
      </c>
      <c r="H2193" s="448">
        <v>13333.2</v>
      </c>
    </row>
    <row r="2194" spans="1:8" ht="25.5">
      <c r="A2194" s="475" t="s">
        <v>6302</v>
      </c>
      <c r="B2194" s="342" t="s">
        <v>6303</v>
      </c>
      <c r="C2194" s="334">
        <v>1</v>
      </c>
      <c r="D2194" s="335">
        <v>0</v>
      </c>
      <c r="E2194" s="334">
        <v>28</v>
      </c>
      <c r="F2194" s="335">
        <v>247.2</v>
      </c>
      <c r="G2194" s="327">
        <v>29</v>
      </c>
      <c r="H2194" s="448">
        <v>247.2</v>
      </c>
    </row>
    <row r="2195" spans="1:8" ht="25.5">
      <c r="A2195" s="475" t="s">
        <v>6304</v>
      </c>
      <c r="B2195" s="342" t="s">
        <v>6305</v>
      </c>
      <c r="C2195" s="334">
        <v>2</v>
      </c>
      <c r="D2195" s="335">
        <v>12.1</v>
      </c>
      <c r="E2195" s="334">
        <v>4</v>
      </c>
      <c r="F2195" s="335">
        <v>6</v>
      </c>
      <c r="G2195" s="327">
        <v>6</v>
      </c>
      <c r="H2195" s="448">
        <v>18.100000000000001</v>
      </c>
    </row>
    <row r="2196" spans="1:8">
      <c r="A2196" s="475" t="s">
        <v>6128</v>
      </c>
      <c r="B2196" s="342" t="s">
        <v>6129</v>
      </c>
      <c r="C2196" s="334">
        <v>0</v>
      </c>
      <c r="D2196" s="335">
        <v>0</v>
      </c>
      <c r="E2196" s="334">
        <v>0</v>
      </c>
      <c r="F2196" s="335">
        <v>1</v>
      </c>
      <c r="G2196" s="327">
        <v>0</v>
      </c>
      <c r="H2196" s="448">
        <v>1</v>
      </c>
    </row>
    <row r="2197" spans="1:8">
      <c r="A2197" s="475" t="s">
        <v>6306</v>
      </c>
      <c r="B2197" s="342" t="s">
        <v>6307</v>
      </c>
      <c r="C2197" s="334">
        <v>140</v>
      </c>
      <c r="D2197" s="335">
        <v>732</v>
      </c>
      <c r="E2197" s="334">
        <v>0</v>
      </c>
      <c r="F2197" s="335">
        <v>1</v>
      </c>
      <c r="G2197" s="327">
        <v>140</v>
      </c>
      <c r="H2197" s="448">
        <v>733</v>
      </c>
    </row>
    <row r="2198" spans="1:8">
      <c r="A2198" s="475" t="s">
        <v>5665</v>
      </c>
      <c r="B2198" s="342" t="s">
        <v>5492</v>
      </c>
      <c r="C2198" s="334">
        <v>5</v>
      </c>
      <c r="D2198" s="335">
        <v>2.2000000000000002</v>
      </c>
      <c r="E2198" s="334">
        <v>488</v>
      </c>
      <c r="F2198" s="335">
        <v>1060.8</v>
      </c>
      <c r="G2198" s="327">
        <v>493</v>
      </c>
      <c r="H2198" s="448">
        <v>1063</v>
      </c>
    </row>
    <row r="2199" spans="1:8">
      <c r="A2199" s="475" t="s">
        <v>6308</v>
      </c>
      <c r="B2199" s="342" t="s">
        <v>6309</v>
      </c>
      <c r="C2199" s="334">
        <v>0</v>
      </c>
      <c r="D2199" s="335">
        <v>0</v>
      </c>
      <c r="E2199" s="334">
        <v>0</v>
      </c>
      <c r="F2199" s="335">
        <v>1</v>
      </c>
      <c r="G2199" s="327">
        <v>0</v>
      </c>
      <c r="H2199" s="448">
        <v>1</v>
      </c>
    </row>
    <row r="2200" spans="1:8" ht="25.5">
      <c r="A2200" s="475" t="s">
        <v>6310</v>
      </c>
      <c r="B2200" s="342" t="s">
        <v>6311</v>
      </c>
      <c r="C2200" s="334">
        <v>3</v>
      </c>
      <c r="D2200" s="335">
        <v>3.5999999999999996</v>
      </c>
      <c r="E2200" s="334">
        <v>3</v>
      </c>
      <c r="F2200" s="335">
        <v>1</v>
      </c>
      <c r="G2200" s="327">
        <v>6</v>
      </c>
      <c r="H2200" s="448">
        <v>4.5999999999999996</v>
      </c>
    </row>
    <row r="2201" spans="1:8" ht="25.5">
      <c r="A2201" s="475" t="s">
        <v>6312</v>
      </c>
      <c r="B2201" s="342" t="s">
        <v>6313</v>
      </c>
      <c r="C2201" s="334">
        <v>0</v>
      </c>
      <c r="D2201" s="335">
        <v>1.2</v>
      </c>
      <c r="E2201" s="334">
        <v>0</v>
      </c>
      <c r="F2201" s="335">
        <v>1</v>
      </c>
      <c r="G2201" s="327">
        <v>0</v>
      </c>
      <c r="H2201" s="448">
        <v>2.2000000000000002</v>
      </c>
    </row>
    <row r="2202" spans="1:8" ht="25.5">
      <c r="A2202" s="475" t="s">
        <v>5497</v>
      </c>
      <c r="B2202" s="342" t="s">
        <v>6314</v>
      </c>
      <c r="C2202" s="334">
        <v>17</v>
      </c>
      <c r="D2202" s="335">
        <v>24</v>
      </c>
      <c r="E2202" s="334">
        <v>0</v>
      </c>
      <c r="F2202" s="335">
        <v>1</v>
      </c>
      <c r="G2202" s="327">
        <v>17</v>
      </c>
      <c r="H2202" s="448">
        <v>25</v>
      </c>
    </row>
    <row r="2203" spans="1:8">
      <c r="A2203" s="330" t="s">
        <v>6315</v>
      </c>
      <c r="B2203" s="331" t="s">
        <v>6316</v>
      </c>
      <c r="C2203" s="334">
        <v>10</v>
      </c>
      <c r="D2203" s="335">
        <v>9.6</v>
      </c>
      <c r="E2203" s="334">
        <v>0</v>
      </c>
      <c r="F2203" s="335">
        <v>1</v>
      </c>
      <c r="G2203" s="327">
        <v>10</v>
      </c>
      <c r="H2203" s="448">
        <v>10.6</v>
      </c>
    </row>
    <row r="2204" spans="1:8" ht="25.5">
      <c r="A2204" s="475" t="s">
        <v>6317</v>
      </c>
      <c r="B2204" s="342" t="s">
        <v>6318</v>
      </c>
      <c r="C2204" s="334">
        <v>0</v>
      </c>
      <c r="D2204" s="335">
        <v>0</v>
      </c>
      <c r="E2204" s="334">
        <v>0</v>
      </c>
      <c r="F2204" s="335">
        <v>1</v>
      </c>
      <c r="G2204" s="327">
        <v>0</v>
      </c>
      <c r="H2204" s="448">
        <v>1</v>
      </c>
    </row>
    <row r="2205" spans="1:8">
      <c r="A2205" s="475" t="s">
        <v>6319</v>
      </c>
      <c r="B2205" s="342" t="s">
        <v>6320</v>
      </c>
      <c r="C2205" s="334">
        <v>0</v>
      </c>
      <c r="D2205" s="335">
        <v>3.3</v>
      </c>
      <c r="E2205" s="334">
        <v>0</v>
      </c>
      <c r="F2205" s="335">
        <v>18</v>
      </c>
      <c r="G2205" s="327">
        <v>0</v>
      </c>
      <c r="H2205" s="448">
        <v>21.3</v>
      </c>
    </row>
    <row r="2206" spans="1:8">
      <c r="A2206" s="330" t="s">
        <v>7321</v>
      </c>
      <c r="B2206" s="331" t="s">
        <v>7322</v>
      </c>
      <c r="C2206" s="334">
        <v>1</v>
      </c>
      <c r="D2206" s="335"/>
      <c r="E2206" s="334">
        <v>0</v>
      </c>
      <c r="F2206" s="335"/>
      <c r="G2206" s="327">
        <v>1</v>
      </c>
      <c r="H2206" s="448"/>
    </row>
    <row r="2207" spans="1:8" ht="13.5" thickBot="1">
      <c r="A2207" s="475" t="s">
        <v>7323</v>
      </c>
      <c r="B2207" s="342" t="s">
        <v>7324</v>
      </c>
      <c r="C2207" s="334">
        <v>1</v>
      </c>
      <c r="D2207" s="335"/>
      <c r="E2207" s="334">
        <v>0</v>
      </c>
      <c r="F2207" s="335"/>
      <c r="G2207" s="327">
        <v>1</v>
      </c>
      <c r="H2207" s="448"/>
    </row>
    <row r="2208" spans="1:8" ht="13.5" thickBot="1">
      <c r="A2208" s="794"/>
      <c r="B2208" s="798" t="s">
        <v>6321</v>
      </c>
      <c r="C2208" s="789">
        <v>5758</v>
      </c>
      <c r="D2208" s="1076">
        <v>18176.799999999992</v>
      </c>
      <c r="E2208" s="789">
        <v>33146</v>
      </c>
      <c r="F2208" s="1076">
        <v>123362.4</v>
      </c>
      <c r="G2208" s="789">
        <v>38904</v>
      </c>
      <c r="H2208" s="1076">
        <v>141539.20000000001</v>
      </c>
    </row>
    <row r="2209" spans="1:8" ht="13.5" thickBot="1">
      <c r="A2209" s="476"/>
      <c r="B2209" s="500"/>
      <c r="C2209" s="501"/>
      <c r="D2209" s="502"/>
      <c r="E2209" s="503"/>
      <c r="F2209" s="504"/>
      <c r="G2209" s="505"/>
      <c r="H2209" s="506"/>
    </row>
    <row r="2210" spans="1:8" ht="13.5" thickBot="1">
      <c r="A2210" s="2045" t="s">
        <v>1468</v>
      </c>
      <c r="B2210" s="2046"/>
      <c r="C2210" s="2046"/>
      <c r="D2210" s="2046"/>
      <c r="E2210" s="2046"/>
      <c r="F2210" s="2046"/>
      <c r="G2210" s="2046"/>
      <c r="H2210" s="2047"/>
    </row>
    <row r="2211" spans="1:8" ht="25.5">
      <c r="A2211" s="359">
        <v>260076</v>
      </c>
      <c r="B2211" s="360" t="s">
        <v>5588</v>
      </c>
      <c r="C2211" s="545">
        <v>0</v>
      </c>
      <c r="D2211" s="546">
        <v>0</v>
      </c>
      <c r="E2211" s="334">
        <v>12</v>
      </c>
      <c r="F2211" s="335">
        <v>99.6</v>
      </c>
      <c r="G2211" s="327">
        <v>12</v>
      </c>
      <c r="H2211" s="448">
        <v>99.6</v>
      </c>
    </row>
    <row r="2212" spans="1:8" ht="25.5">
      <c r="A2212" s="359" t="s">
        <v>5378</v>
      </c>
      <c r="B2212" s="360" t="s">
        <v>5589</v>
      </c>
      <c r="C2212" s="545">
        <v>0</v>
      </c>
      <c r="D2212" s="546">
        <v>0</v>
      </c>
      <c r="E2212" s="334">
        <v>0</v>
      </c>
      <c r="F2212" s="335">
        <v>1</v>
      </c>
      <c r="G2212" s="327">
        <v>0</v>
      </c>
      <c r="H2212" s="448">
        <v>1</v>
      </c>
    </row>
    <row r="2213" spans="1:8">
      <c r="A2213" s="359" t="s">
        <v>5952</v>
      </c>
      <c r="B2213" s="360" t="s">
        <v>5953</v>
      </c>
      <c r="C2213" s="545">
        <v>0</v>
      </c>
      <c r="D2213" s="546">
        <v>0</v>
      </c>
      <c r="E2213" s="334">
        <v>0</v>
      </c>
      <c r="F2213" s="335">
        <v>1.2</v>
      </c>
      <c r="G2213" s="327">
        <v>0</v>
      </c>
      <c r="H2213" s="448">
        <v>1.2</v>
      </c>
    </row>
    <row r="2214" spans="1:8">
      <c r="A2214" s="359" t="s">
        <v>6155</v>
      </c>
      <c r="B2214" s="360" t="s">
        <v>6156</v>
      </c>
      <c r="C2214" s="545">
        <v>1</v>
      </c>
      <c r="D2214" s="546">
        <v>4.4000000000000004</v>
      </c>
      <c r="E2214" s="334">
        <v>61</v>
      </c>
      <c r="F2214" s="335">
        <v>622.79999999999995</v>
      </c>
      <c r="G2214" s="327">
        <v>62</v>
      </c>
      <c r="H2214" s="448">
        <v>627.19999999999993</v>
      </c>
    </row>
    <row r="2215" spans="1:8">
      <c r="A2215" s="359" t="s">
        <v>5592</v>
      </c>
      <c r="B2215" s="360" t="s">
        <v>5593</v>
      </c>
      <c r="C2215" s="545">
        <v>104</v>
      </c>
      <c r="D2215" s="546">
        <v>93.600000000000009</v>
      </c>
      <c r="E2215" s="334">
        <v>925</v>
      </c>
      <c r="F2215" s="335">
        <v>1255.1999999999998</v>
      </c>
      <c r="G2215" s="327">
        <v>1029</v>
      </c>
      <c r="H2215" s="448">
        <v>1348.7999999999997</v>
      </c>
    </row>
    <row r="2216" spans="1:8">
      <c r="A2216" s="359" t="s">
        <v>6322</v>
      </c>
      <c r="B2216" s="360" t="s">
        <v>6323</v>
      </c>
      <c r="C2216" s="545">
        <v>0</v>
      </c>
      <c r="D2216" s="546">
        <v>0</v>
      </c>
      <c r="E2216" s="334">
        <v>0</v>
      </c>
      <c r="F2216" s="335">
        <v>7.1999999999999993</v>
      </c>
      <c r="G2216" s="327">
        <v>0</v>
      </c>
      <c r="H2216" s="448">
        <v>7.1999999999999993</v>
      </c>
    </row>
    <row r="2217" spans="1:8">
      <c r="A2217" s="359" t="s">
        <v>6324</v>
      </c>
      <c r="B2217" s="360" t="s">
        <v>6325</v>
      </c>
      <c r="C2217" s="545">
        <v>0</v>
      </c>
      <c r="D2217" s="546">
        <v>0</v>
      </c>
      <c r="E2217" s="334">
        <v>1</v>
      </c>
      <c r="F2217" s="335">
        <v>13.2</v>
      </c>
      <c r="G2217" s="327">
        <v>1</v>
      </c>
      <c r="H2217" s="448">
        <v>13.2</v>
      </c>
    </row>
    <row r="2218" spans="1:8">
      <c r="A2218" s="359" t="s">
        <v>5719</v>
      </c>
      <c r="B2218" s="360" t="s">
        <v>5595</v>
      </c>
      <c r="C2218" s="545">
        <v>0</v>
      </c>
      <c r="D2218" s="546">
        <v>0</v>
      </c>
      <c r="E2218" s="334">
        <v>5</v>
      </c>
      <c r="F2218" s="335">
        <v>27.599999999999998</v>
      </c>
      <c r="G2218" s="327">
        <v>5</v>
      </c>
      <c r="H2218" s="448">
        <v>27.599999999999998</v>
      </c>
    </row>
    <row r="2219" spans="1:8">
      <c r="A2219" s="359" t="s">
        <v>5380</v>
      </c>
      <c r="B2219" s="360" t="s">
        <v>5381</v>
      </c>
      <c r="C2219" s="545">
        <v>0</v>
      </c>
      <c r="D2219" s="546">
        <v>0</v>
      </c>
      <c r="E2219" s="334">
        <v>353</v>
      </c>
      <c r="F2219" s="335">
        <v>1200</v>
      </c>
      <c r="G2219" s="327">
        <v>353</v>
      </c>
      <c r="H2219" s="448">
        <v>1200</v>
      </c>
    </row>
    <row r="2220" spans="1:8">
      <c r="A2220" s="359" t="s">
        <v>6326</v>
      </c>
      <c r="B2220" s="360" t="s">
        <v>6327</v>
      </c>
      <c r="C2220" s="545">
        <v>0</v>
      </c>
      <c r="D2220" s="546">
        <v>0</v>
      </c>
      <c r="E2220" s="334">
        <v>0</v>
      </c>
      <c r="F2220" s="335">
        <v>1.2</v>
      </c>
      <c r="G2220" s="327">
        <v>0</v>
      </c>
      <c r="H2220" s="448">
        <v>1.2</v>
      </c>
    </row>
    <row r="2221" spans="1:8">
      <c r="A2221" s="359" t="s">
        <v>5854</v>
      </c>
      <c r="B2221" s="360" t="s">
        <v>5855</v>
      </c>
      <c r="C2221" s="545">
        <v>0</v>
      </c>
      <c r="D2221" s="546">
        <v>0</v>
      </c>
      <c r="E2221" s="334">
        <v>0</v>
      </c>
      <c r="F2221" s="335">
        <v>1.2</v>
      </c>
      <c r="G2221" s="327">
        <v>0</v>
      </c>
      <c r="H2221" s="448">
        <v>1.2</v>
      </c>
    </row>
    <row r="2222" spans="1:8">
      <c r="A2222" s="359" t="s">
        <v>5856</v>
      </c>
      <c r="B2222" s="360" t="s">
        <v>5385</v>
      </c>
      <c r="C2222" s="545">
        <v>0</v>
      </c>
      <c r="D2222" s="546">
        <v>2</v>
      </c>
      <c r="E2222" s="334">
        <v>117</v>
      </c>
      <c r="F2222" s="335">
        <v>397.2</v>
      </c>
      <c r="G2222" s="327">
        <v>117</v>
      </c>
      <c r="H2222" s="448">
        <v>399.2</v>
      </c>
    </row>
    <row r="2223" spans="1:8">
      <c r="A2223" s="359" t="s">
        <v>5966</v>
      </c>
      <c r="B2223" s="360" t="s">
        <v>5387</v>
      </c>
      <c r="C2223" s="545">
        <v>0</v>
      </c>
      <c r="D2223" s="546">
        <v>0</v>
      </c>
      <c r="E2223" s="334">
        <v>17</v>
      </c>
      <c r="F2223" s="335">
        <v>18</v>
      </c>
      <c r="G2223" s="327">
        <v>17</v>
      </c>
      <c r="H2223" s="448">
        <v>18</v>
      </c>
    </row>
    <row r="2224" spans="1:8">
      <c r="A2224" s="359" t="s">
        <v>5388</v>
      </c>
      <c r="B2224" s="360" t="s">
        <v>5389</v>
      </c>
      <c r="C2224" s="545">
        <v>0</v>
      </c>
      <c r="D2224" s="546">
        <v>0</v>
      </c>
      <c r="E2224" s="334">
        <v>2</v>
      </c>
      <c r="F2224" s="335">
        <v>10.8</v>
      </c>
      <c r="G2224" s="327">
        <v>2</v>
      </c>
      <c r="H2224" s="448">
        <v>10.8</v>
      </c>
    </row>
    <row r="2225" spans="1:8">
      <c r="A2225" s="359" t="s">
        <v>5602</v>
      </c>
      <c r="B2225" s="360" t="s">
        <v>6328</v>
      </c>
      <c r="C2225" s="545">
        <v>0</v>
      </c>
      <c r="D2225" s="546">
        <v>9.6</v>
      </c>
      <c r="E2225" s="334">
        <v>163</v>
      </c>
      <c r="F2225" s="335">
        <v>601.19999999999993</v>
      </c>
      <c r="G2225" s="327">
        <v>163</v>
      </c>
      <c r="H2225" s="448">
        <v>610.79999999999995</v>
      </c>
    </row>
    <row r="2226" spans="1:8" ht="25.5">
      <c r="A2226" s="359" t="s">
        <v>6329</v>
      </c>
      <c r="B2226" s="360" t="s">
        <v>6330</v>
      </c>
      <c r="C2226" s="545">
        <v>0</v>
      </c>
      <c r="D2226" s="546">
        <v>2</v>
      </c>
      <c r="E2226" s="334">
        <v>30</v>
      </c>
      <c r="F2226" s="335">
        <v>98.4</v>
      </c>
      <c r="G2226" s="327">
        <v>30</v>
      </c>
      <c r="H2226" s="448">
        <v>100.4</v>
      </c>
    </row>
    <row r="2227" spans="1:8">
      <c r="A2227" s="359" t="s">
        <v>5390</v>
      </c>
      <c r="B2227" s="360" t="s">
        <v>5391</v>
      </c>
      <c r="C2227" s="545">
        <v>0</v>
      </c>
      <c r="D2227" s="546">
        <v>19.2</v>
      </c>
      <c r="E2227" s="334">
        <v>555</v>
      </c>
      <c r="F2227" s="335">
        <v>1830</v>
      </c>
      <c r="G2227" s="327">
        <v>555</v>
      </c>
      <c r="H2227" s="448">
        <v>1849.2</v>
      </c>
    </row>
    <row r="2228" spans="1:8">
      <c r="A2228" s="484" t="s">
        <v>5604</v>
      </c>
      <c r="B2228" s="378" t="s">
        <v>5859</v>
      </c>
      <c r="C2228" s="393">
        <v>0</v>
      </c>
      <c r="D2228" s="394">
        <v>0</v>
      </c>
      <c r="E2228" s="334">
        <v>0</v>
      </c>
      <c r="F2228" s="335">
        <v>1</v>
      </c>
      <c r="G2228" s="327">
        <v>0</v>
      </c>
      <c r="H2228" s="448">
        <v>1</v>
      </c>
    </row>
    <row r="2229" spans="1:8" ht="25.5">
      <c r="A2229" s="484" t="s">
        <v>5392</v>
      </c>
      <c r="B2229" s="378" t="s">
        <v>5393</v>
      </c>
      <c r="C2229" s="456">
        <v>0</v>
      </c>
      <c r="D2229" s="457">
        <v>0</v>
      </c>
      <c r="E2229" s="334">
        <v>1</v>
      </c>
      <c r="F2229" s="335">
        <v>21.6</v>
      </c>
      <c r="G2229" s="327">
        <v>1</v>
      </c>
      <c r="H2229" s="448">
        <v>21.6</v>
      </c>
    </row>
    <row r="2230" spans="1:8" ht="25.5">
      <c r="A2230" s="484" t="s">
        <v>5968</v>
      </c>
      <c r="B2230" s="378" t="s">
        <v>6331</v>
      </c>
      <c r="C2230" s="456">
        <v>0</v>
      </c>
      <c r="D2230" s="457">
        <v>0</v>
      </c>
      <c r="E2230" s="334">
        <v>4</v>
      </c>
      <c r="F2230" s="335">
        <v>9.6</v>
      </c>
      <c r="G2230" s="327">
        <v>4</v>
      </c>
      <c r="H2230" s="448">
        <v>9.6</v>
      </c>
    </row>
    <row r="2231" spans="1:8">
      <c r="A2231" s="484" t="s">
        <v>6332</v>
      </c>
      <c r="B2231" s="378" t="s">
        <v>6333</v>
      </c>
      <c r="C2231" s="456">
        <v>0</v>
      </c>
      <c r="D2231" s="457">
        <v>0</v>
      </c>
      <c r="E2231" s="334">
        <v>14</v>
      </c>
      <c r="F2231" s="335">
        <v>7.1999999999999993</v>
      </c>
      <c r="G2231" s="327">
        <v>14</v>
      </c>
      <c r="H2231" s="448">
        <v>7.1999999999999993</v>
      </c>
    </row>
    <row r="2232" spans="1:8" ht="25.5">
      <c r="A2232" s="484" t="s">
        <v>7325</v>
      </c>
      <c r="B2232" s="378" t="s">
        <v>7326</v>
      </c>
      <c r="C2232" s="456">
        <v>1</v>
      </c>
      <c r="D2232" s="457">
        <v>0</v>
      </c>
      <c r="E2232" s="334">
        <v>0</v>
      </c>
      <c r="F2232" s="335">
        <v>4.8</v>
      </c>
      <c r="G2232" s="327">
        <v>1</v>
      </c>
      <c r="H2232" s="448">
        <v>4.8</v>
      </c>
    </row>
    <row r="2233" spans="1:8" ht="25.5">
      <c r="A2233" s="484" t="s">
        <v>6334</v>
      </c>
      <c r="B2233" s="378" t="s">
        <v>6335</v>
      </c>
      <c r="C2233" s="456">
        <v>1</v>
      </c>
      <c r="D2233" s="457">
        <v>0</v>
      </c>
      <c r="E2233" s="334">
        <v>13</v>
      </c>
      <c r="F2233" s="335">
        <v>8.4</v>
      </c>
      <c r="G2233" s="327">
        <v>14</v>
      </c>
      <c r="H2233" s="448">
        <v>8.4</v>
      </c>
    </row>
    <row r="2234" spans="1:8">
      <c r="A2234" s="484" t="s">
        <v>6336</v>
      </c>
      <c r="B2234" s="378" t="s">
        <v>6337</v>
      </c>
      <c r="C2234" s="456">
        <v>1</v>
      </c>
      <c r="D2234" s="457">
        <v>0</v>
      </c>
      <c r="E2234" s="334">
        <v>13</v>
      </c>
      <c r="F2234" s="335">
        <v>22.799999999999997</v>
      </c>
      <c r="G2234" s="327">
        <v>14</v>
      </c>
      <c r="H2234" s="448">
        <v>22.799999999999997</v>
      </c>
    </row>
    <row r="2235" spans="1:8">
      <c r="A2235" s="484" t="s">
        <v>6338</v>
      </c>
      <c r="B2235" s="378" t="s">
        <v>6339</v>
      </c>
      <c r="C2235" s="456">
        <v>0</v>
      </c>
      <c r="D2235" s="457">
        <v>0</v>
      </c>
      <c r="E2235" s="334">
        <v>0</v>
      </c>
      <c r="F2235" s="335">
        <v>2.4</v>
      </c>
      <c r="G2235" s="327">
        <v>0</v>
      </c>
      <c r="H2235" s="448">
        <v>2.4</v>
      </c>
    </row>
    <row r="2236" spans="1:8" ht="25.5">
      <c r="A2236" s="484" t="s">
        <v>6340</v>
      </c>
      <c r="B2236" s="378" t="s">
        <v>6341</v>
      </c>
      <c r="C2236" s="456">
        <v>0</v>
      </c>
      <c r="D2236" s="457">
        <v>1.2</v>
      </c>
      <c r="E2236" s="334">
        <v>0</v>
      </c>
      <c r="F2236" s="335">
        <v>1.2</v>
      </c>
      <c r="G2236" s="327">
        <v>0</v>
      </c>
      <c r="H2236" s="448">
        <v>2.4</v>
      </c>
    </row>
    <row r="2237" spans="1:8" ht="25.5">
      <c r="A2237" s="484" t="s">
        <v>6342</v>
      </c>
      <c r="B2237" s="378" t="s">
        <v>6343</v>
      </c>
      <c r="C2237" s="456">
        <v>0</v>
      </c>
      <c r="D2237" s="457">
        <v>0</v>
      </c>
      <c r="E2237" s="334">
        <v>0</v>
      </c>
      <c r="F2237" s="335">
        <v>6</v>
      </c>
      <c r="G2237" s="327">
        <v>0</v>
      </c>
      <c r="H2237" s="448">
        <v>6</v>
      </c>
    </row>
    <row r="2238" spans="1:8" ht="25.5">
      <c r="A2238" s="484" t="s">
        <v>6344</v>
      </c>
      <c r="B2238" s="378" t="s">
        <v>6345</v>
      </c>
      <c r="C2238" s="456">
        <v>0</v>
      </c>
      <c r="D2238" s="457">
        <v>0</v>
      </c>
      <c r="E2238" s="334">
        <v>0</v>
      </c>
      <c r="F2238" s="335">
        <v>1</v>
      </c>
      <c r="G2238" s="327">
        <v>0</v>
      </c>
      <c r="H2238" s="448">
        <v>1</v>
      </c>
    </row>
    <row r="2239" spans="1:8" ht="25.5">
      <c r="A2239" s="484" t="s">
        <v>6346</v>
      </c>
      <c r="B2239" s="378" t="s">
        <v>6347</v>
      </c>
      <c r="C2239" s="456">
        <v>0</v>
      </c>
      <c r="D2239" s="457">
        <v>0</v>
      </c>
      <c r="E2239" s="334">
        <v>0</v>
      </c>
      <c r="F2239" s="335">
        <v>1</v>
      </c>
      <c r="G2239" s="327">
        <v>0</v>
      </c>
      <c r="H2239" s="448">
        <v>1</v>
      </c>
    </row>
    <row r="2240" spans="1:8" ht="25.5">
      <c r="A2240" s="484" t="s">
        <v>6348</v>
      </c>
      <c r="B2240" s="378" t="s">
        <v>6349</v>
      </c>
      <c r="C2240" s="456">
        <v>0</v>
      </c>
      <c r="D2240" s="457">
        <v>0</v>
      </c>
      <c r="E2240" s="334">
        <v>1</v>
      </c>
      <c r="F2240" s="335">
        <v>1</v>
      </c>
      <c r="G2240" s="327">
        <v>1</v>
      </c>
      <c r="H2240" s="448">
        <v>1</v>
      </c>
    </row>
    <row r="2241" spans="1:8" ht="25.5">
      <c r="A2241" s="484" t="s">
        <v>5970</v>
      </c>
      <c r="B2241" s="378" t="s">
        <v>6350</v>
      </c>
      <c r="C2241" s="456">
        <v>0</v>
      </c>
      <c r="D2241" s="457">
        <v>0</v>
      </c>
      <c r="E2241" s="334">
        <v>1</v>
      </c>
      <c r="F2241" s="335">
        <v>1</v>
      </c>
      <c r="G2241" s="327">
        <v>1</v>
      </c>
      <c r="H2241" s="448">
        <v>1</v>
      </c>
    </row>
    <row r="2242" spans="1:8" ht="25.5">
      <c r="A2242" s="484" t="s">
        <v>6351</v>
      </c>
      <c r="B2242" s="378" t="s">
        <v>6352</v>
      </c>
      <c r="C2242" s="456">
        <v>0</v>
      </c>
      <c r="D2242" s="457">
        <v>0</v>
      </c>
      <c r="E2242" s="334">
        <v>0</v>
      </c>
      <c r="F2242" s="335">
        <v>1</v>
      </c>
      <c r="G2242" s="327">
        <v>0</v>
      </c>
      <c r="H2242" s="448">
        <v>1</v>
      </c>
    </row>
    <row r="2243" spans="1:8" ht="25.5">
      <c r="A2243" s="484" t="s">
        <v>6353</v>
      </c>
      <c r="B2243" s="378" t="s">
        <v>6354</v>
      </c>
      <c r="C2243" s="456">
        <v>0</v>
      </c>
      <c r="D2243" s="457">
        <v>0</v>
      </c>
      <c r="E2243" s="334">
        <v>0</v>
      </c>
      <c r="F2243" s="335">
        <v>1.2</v>
      </c>
      <c r="G2243" s="327">
        <v>0</v>
      </c>
      <c r="H2243" s="448">
        <v>1.2</v>
      </c>
    </row>
    <row r="2244" spans="1:8">
      <c r="A2244" s="484" t="s">
        <v>5394</v>
      </c>
      <c r="B2244" s="378" t="s">
        <v>5866</v>
      </c>
      <c r="C2244" s="456">
        <v>13</v>
      </c>
      <c r="D2244" s="457">
        <v>45.1</v>
      </c>
      <c r="E2244" s="334">
        <v>1255</v>
      </c>
      <c r="F2244" s="335">
        <v>4372.7999999999993</v>
      </c>
      <c r="G2244" s="327">
        <v>1268</v>
      </c>
      <c r="H2244" s="448">
        <v>4417.8999999999996</v>
      </c>
    </row>
    <row r="2245" spans="1:8">
      <c r="A2245" s="484" t="s">
        <v>6355</v>
      </c>
      <c r="B2245" s="378" t="s">
        <v>6356</v>
      </c>
      <c r="C2245" s="456">
        <v>0</v>
      </c>
      <c r="D2245" s="457">
        <v>0</v>
      </c>
      <c r="E2245" s="334">
        <v>0</v>
      </c>
      <c r="F2245" s="335">
        <v>1</v>
      </c>
      <c r="G2245" s="327">
        <v>0</v>
      </c>
      <c r="H2245" s="448">
        <v>1</v>
      </c>
    </row>
    <row r="2246" spans="1:8">
      <c r="A2246" s="484" t="s">
        <v>5396</v>
      </c>
      <c r="B2246" s="378" t="s">
        <v>5397</v>
      </c>
      <c r="C2246" s="456">
        <v>0</v>
      </c>
      <c r="D2246" s="457">
        <v>0</v>
      </c>
      <c r="E2246" s="334">
        <v>6</v>
      </c>
      <c r="F2246" s="335">
        <v>9.6</v>
      </c>
      <c r="G2246" s="327">
        <v>6</v>
      </c>
      <c r="H2246" s="448">
        <v>9.6</v>
      </c>
    </row>
    <row r="2247" spans="1:8">
      <c r="A2247" s="484" t="s">
        <v>4725</v>
      </c>
      <c r="B2247" s="378" t="s">
        <v>6357</v>
      </c>
      <c r="C2247" s="456">
        <v>0</v>
      </c>
      <c r="D2247" s="457">
        <v>0</v>
      </c>
      <c r="E2247" s="334">
        <v>0</v>
      </c>
      <c r="F2247" s="335">
        <v>2.4</v>
      </c>
      <c r="G2247" s="327">
        <v>0</v>
      </c>
      <c r="H2247" s="448">
        <v>2.4</v>
      </c>
    </row>
    <row r="2248" spans="1:8" ht="25.5">
      <c r="A2248" s="484" t="s">
        <v>3322</v>
      </c>
      <c r="B2248" s="378" t="s">
        <v>3323</v>
      </c>
      <c r="C2248" s="456">
        <v>0</v>
      </c>
      <c r="D2248" s="457">
        <v>0</v>
      </c>
      <c r="E2248" s="334">
        <v>0</v>
      </c>
      <c r="F2248" s="335">
        <v>1</v>
      </c>
      <c r="G2248" s="327">
        <v>0</v>
      </c>
      <c r="H2248" s="448">
        <v>1</v>
      </c>
    </row>
    <row r="2249" spans="1:8">
      <c r="A2249" s="484" t="s">
        <v>5398</v>
      </c>
      <c r="B2249" s="378" t="s">
        <v>5399</v>
      </c>
      <c r="C2249" s="456">
        <v>0</v>
      </c>
      <c r="D2249" s="457">
        <v>116</v>
      </c>
      <c r="E2249" s="334">
        <v>328</v>
      </c>
      <c r="F2249" s="335">
        <v>1256.4000000000001</v>
      </c>
      <c r="G2249" s="327">
        <v>328</v>
      </c>
      <c r="H2249" s="448">
        <v>1372.4</v>
      </c>
    </row>
    <row r="2250" spans="1:8">
      <c r="A2250" s="484" t="s">
        <v>3353</v>
      </c>
      <c r="B2250" s="378" t="s">
        <v>3354</v>
      </c>
      <c r="C2250" s="456">
        <v>0</v>
      </c>
      <c r="D2250" s="457">
        <v>0</v>
      </c>
      <c r="E2250" s="334">
        <v>0</v>
      </c>
      <c r="F2250" s="335">
        <v>3.5999999999999996</v>
      </c>
      <c r="G2250" s="327">
        <v>0</v>
      </c>
      <c r="H2250" s="448">
        <v>3.5999999999999996</v>
      </c>
    </row>
    <row r="2251" spans="1:8" ht="25.5">
      <c r="A2251" s="484" t="s">
        <v>5978</v>
      </c>
      <c r="B2251" s="378" t="s">
        <v>6358</v>
      </c>
      <c r="C2251" s="456">
        <v>0</v>
      </c>
      <c r="D2251" s="457">
        <v>0</v>
      </c>
      <c r="E2251" s="334">
        <v>0</v>
      </c>
      <c r="F2251" s="335">
        <v>1</v>
      </c>
      <c r="G2251" s="327">
        <v>0</v>
      </c>
      <c r="H2251" s="448">
        <v>1</v>
      </c>
    </row>
    <row r="2252" spans="1:8">
      <c r="A2252" s="484" t="s">
        <v>5404</v>
      </c>
      <c r="B2252" s="378" t="s">
        <v>6359</v>
      </c>
      <c r="C2252" s="456">
        <v>0</v>
      </c>
      <c r="D2252" s="457">
        <v>0</v>
      </c>
      <c r="E2252" s="334">
        <v>1</v>
      </c>
      <c r="F2252" s="335">
        <v>1.2</v>
      </c>
      <c r="G2252" s="327">
        <v>1</v>
      </c>
      <c r="H2252" s="448">
        <v>1.2</v>
      </c>
    </row>
    <row r="2253" spans="1:8">
      <c r="A2253" s="484" t="s">
        <v>6360</v>
      </c>
      <c r="B2253" s="378" t="s">
        <v>6361</v>
      </c>
      <c r="C2253" s="456">
        <v>0</v>
      </c>
      <c r="D2253" s="457">
        <v>24</v>
      </c>
      <c r="E2253" s="334">
        <v>63</v>
      </c>
      <c r="F2253" s="335">
        <v>289.20000000000005</v>
      </c>
      <c r="G2253" s="327">
        <v>63</v>
      </c>
      <c r="H2253" s="448">
        <v>313.20000000000005</v>
      </c>
    </row>
    <row r="2254" spans="1:8">
      <c r="A2254" s="484" t="s">
        <v>6362</v>
      </c>
      <c r="B2254" s="378" t="s">
        <v>6363</v>
      </c>
      <c r="C2254" s="456">
        <v>0</v>
      </c>
      <c r="D2254" s="457">
        <v>0</v>
      </c>
      <c r="E2254" s="334">
        <v>0</v>
      </c>
      <c r="F2254" s="335">
        <v>3.5999999999999996</v>
      </c>
      <c r="G2254" s="327">
        <v>0</v>
      </c>
      <c r="H2254" s="448">
        <v>3.5999999999999996</v>
      </c>
    </row>
    <row r="2255" spans="1:8">
      <c r="A2255" s="484" t="s">
        <v>5408</v>
      </c>
      <c r="B2255" s="378" t="s">
        <v>6364</v>
      </c>
      <c r="C2255" s="456">
        <v>0</v>
      </c>
      <c r="D2255" s="457">
        <v>0</v>
      </c>
      <c r="E2255" s="334">
        <v>0</v>
      </c>
      <c r="F2255" s="335">
        <v>3.5999999999999996</v>
      </c>
      <c r="G2255" s="327">
        <v>0</v>
      </c>
      <c r="H2255" s="448">
        <v>3.5999999999999996</v>
      </c>
    </row>
    <row r="2256" spans="1:8" ht="38.25">
      <c r="A2256" s="484" t="s">
        <v>6365</v>
      </c>
      <c r="B2256" s="378" t="s">
        <v>6366</v>
      </c>
      <c r="C2256" s="456">
        <v>0</v>
      </c>
      <c r="D2256" s="457">
        <v>13.2</v>
      </c>
      <c r="E2256" s="334">
        <v>33</v>
      </c>
      <c r="F2256" s="335">
        <v>40.800000000000004</v>
      </c>
      <c r="G2256" s="327">
        <v>33</v>
      </c>
      <c r="H2256" s="448">
        <v>54</v>
      </c>
    </row>
    <row r="2257" spans="1:8">
      <c r="A2257" s="484" t="s">
        <v>5411</v>
      </c>
      <c r="B2257" s="378" t="s">
        <v>5614</v>
      </c>
      <c r="C2257" s="456">
        <v>0</v>
      </c>
      <c r="D2257" s="457">
        <v>6</v>
      </c>
      <c r="E2257" s="334">
        <v>8</v>
      </c>
      <c r="F2257" s="335">
        <v>46.800000000000004</v>
      </c>
      <c r="G2257" s="327">
        <v>8</v>
      </c>
      <c r="H2257" s="448">
        <v>52.800000000000004</v>
      </c>
    </row>
    <row r="2258" spans="1:8">
      <c r="A2258" s="484" t="s">
        <v>5413</v>
      </c>
      <c r="B2258" s="378" t="s">
        <v>5414</v>
      </c>
      <c r="C2258" s="456">
        <v>0</v>
      </c>
      <c r="D2258" s="457">
        <v>0</v>
      </c>
      <c r="E2258" s="334">
        <v>0</v>
      </c>
      <c r="F2258" s="335">
        <v>2.4</v>
      </c>
      <c r="G2258" s="327">
        <v>0</v>
      </c>
      <c r="H2258" s="448">
        <v>2.4</v>
      </c>
    </row>
    <row r="2259" spans="1:8">
      <c r="A2259" s="484" t="s">
        <v>5415</v>
      </c>
      <c r="B2259" s="378" t="s">
        <v>5416</v>
      </c>
      <c r="C2259" s="456">
        <v>0</v>
      </c>
      <c r="D2259" s="457">
        <v>1.2</v>
      </c>
      <c r="E2259" s="334">
        <v>0</v>
      </c>
      <c r="F2259" s="335">
        <v>3.5999999999999996</v>
      </c>
      <c r="G2259" s="327">
        <v>0</v>
      </c>
      <c r="H2259" s="448">
        <v>4.8</v>
      </c>
    </row>
    <row r="2260" spans="1:8">
      <c r="A2260" s="484" t="s">
        <v>4040</v>
      </c>
      <c r="B2260" s="378" t="s">
        <v>4041</v>
      </c>
      <c r="C2260" s="456">
        <v>0</v>
      </c>
      <c r="D2260" s="457">
        <v>3.5999999999999996</v>
      </c>
      <c r="E2260" s="334">
        <v>4</v>
      </c>
      <c r="F2260" s="335">
        <v>2.4</v>
      </c>
      <c r="G2260" s="327">
        <v>4</v>
      </c>
      <c r="H2260" s="448">
        <v>6</v>
      </c>
    </row>
    <row r="2261" spans="1:8" ht="25.5">
      <c r="A2261" s="484" t="s">
        <v>6367</v>
      </c>
      <c r="B2261" s="378" t="s">
        <v>6368</v>
      </c>
      <c r="C2261" s="456">
        <v>0</v>
      </c>
      <c r="D2261" s="457">
        <v>0</v>
      </c>
      <c r="E2261" s="334">
        <v>0</v>
      </c>
      <c r="F2261" s="335">
        <v>1.2</v>
      </c>
      <c r="G2261" s="327">
        <v>0</v>
      </c>
      <c r="H2261" s="448">
        <v>1.2</v>
      </c>
    </row>
    <row r="2262" spans="1:8" ht="25.5">
      <c r="A2262" s="484" t="s">
        <v>6369</v>
      </c>
      <c r="B2262" s="378" t="s">
        <v>6370</v>
      </c>
      <c r="C2262" s="456">
        <v>1</v>
      </c>
      <c r="D2262" s="457">
        <v>0</v>
      </c>
      <c r="E2262" s="334">
        <v>5</v>
      </c>
      <c r="F2262" s="335">
        <v>4.8</v>
      </c>
      <c r="G2262" s="327">
        <v>6</v>
      </c>
      <c r="H2262" s="448">
        <v>4.8</v>
      </c>
    </row>
    <row r="2263" spans="1:8">
      <c r="A2263" s="484" t="s">
        <v>6371</v>
      </c>
      <c r="B2263" s="378" t="s">
        <v>6372</v>
      </c>
      <c r="C2263" s="456">
        <v>0</v>
      </c>
      <c r="D2263" s="457">
        <v>0</v>
      </c>
      <c r="E2263" s="334">
        <v>0</v>
      </c>
      <c r="F2263" s="335">
        <v>1</v>
      </c>
      <c r="G2263" s="327">
        <v>0</v>
      </c>
      <c r="H2263" s="448">
        <v>1</v>
      </c>
    </row>
    <row r="2264" spans="1:8">
      <c r="A2264" s="484" t="s">
        <v>6373</v>
      </c>
      <c r="B2264" s="378" t="s">
        <v>6374</v>
      </c>
      <c r="C2264" s="456">
        <v>0</v>
      </c>
      <c r="D2264" s="457">
        <v>0</v>
      </c>
      <c r="E2264" s="334">
        <v>0</v>
      </c>
      <c r="F2264" s="335">
        <v>2.4</v>
      </c>
      <c r="G2264" s="327">
        <v>0</v>
      </c>
      <c r="H2264" s="448">
        <v>2.4</v>
      </c>
    </row>
    <row r="2265" spans="1:8">
      <c r="A2265" s="484" t="s">
        <v>6375</v>
      </c>
      <c r="B2265" s="378" t="s">
        <v>6376</v>
      </c>
      <c r="C2265" s="456">
        <v>2</v>
      </c>
      <c r="D2265" s="457">
        <v>0</v>
      </c>
      <c r="E2265" s="334">
        <v>12</v>
      </c>
      <c r="F2265" s="335">
        <v>4.8</v>
      </c>
      <c r="G2265" s="327">
        <v>14</v>
      </c>
      <c r="H2265" s="448">
        <v>4.8</v>
      </c>
    </row>
    <row r="2266" spans="1:8">
      <c r="A2266" s="484" t="s">
        <v>6001</v>
      </c>
      <c r="B2266" s="378" t="s">
        <v>6002</v>
      </c>
      <c r="C2266" s="456">
        <v>0</v>
      </c>
      <c r="D2266" s="457">
        <v>0</v>
      </c>
      <c r="E2266" s="334">
        <v>0</v>
      </c>
      <c r="F2266" s="335">
        <v>1</v>
      </c>
      <c r="G2266" s="327">
        <v>0</v>
      </c>
      <c r="H2266" s="448">
        <v>1</v>
      </c>
    </row>
    <row r="2267" spans="1:8">
      <c r="A2267" s="484" t="s">
        <v>6377</v>
      </c>
      <c r="B2267" s="378" t="s">
        <v>6378</v>
      </c>
      <c r="C2267" s="456">
        <v>0</v>
      </c>
      <c r="D2267" s="457">
        <v>0</v>
      </c>
      <c r="E2267" s="334">
        <v>0</v>
      </c>
      <c r="F2267" s="335">
        <v>1</v>
      </c>
      <c r="G2267" s="327">
        <v>0</v>
      </c>
      <c r="H2267" s="448">
        <v>1</v>
      </c>
    </row>
    <row r="2268" spans="1:8">
      <c r="A2268" s="484" t="s">
        <v>4076</v>
      </c>
      <c r="B2268" s="378" t="s">
        <v>4077</v>
      </c>
      <c r="C2268" s="456">
        <v>0</v>
      </c>
      <c r="D2268" s="457">
        <v>0</v>
      </c>
      <c r="E2268" s="334">
        <v>0</v>
      </c>
      <c r="F2268" s="335">
        <v>3.5999999999999996</v>
      </c>
      <c r="G2268" s="327">
        <v>0</v>
      </c>
      <c r="H2268" s="448">
        <v>3.5999999999999996</v>
      </c>
    </row>
    <row r="2269" spans="1:8" ht="25.5">
      <c r="A2269" s="484" t="s">
        <v>6379</v>
      </c>
      <c r="B2269" s="378" t="s">
        <v>4686</v>
      </c>
      <c r="C2269" s="456">
        <v>0</v>
      </c>
      <c r="D2269" s="457">
        <v>0</v>
      </c>
      <c r="E2269" s="334">
        <v>0</v>
      </c>
      <c r="F2269" s="335">
        <v>1</v>
      </c>
      <c r="G2269" s="327">
        <v>0</v>
      </c>
      <c r="H2269" s="448">
        <v>1</v>
      </c>
    </row>
    <row r="2270" spans="1:8">
      <c r="A2270" s="484" t="s">
        <v>3082</v>
      </c>
      <c r="B2270" s="378" t="s">
        <v>3083</v>
      </c>
      <c r="C2270" s="456">
        <v>0</v>
      </c>
      <c r="D2270" s="457">
        <v>0</v>
      </c>
      <c r="E2270" s="334">
        <v>0</v>
      </c>
      <c r="F2270" s="335">
        <v>1</v>
      </c>
      <c r="G2270" s="327">
        <v>0</v>
      </c>
      <c r="H2270" s="448">
        <v>1</v>
      </c>
    </row>
    <row r="2271" spans="1:8" ht="25.5">
      <c r="A2271" s="484" t="s">
        <v>3114</v>
      </c>
      <c r="B2271" s="378" t="s">
        <v>3110</v>
      </c>
      <c r="C2271" s="456">
        <v>0</v>
      </c>
      <c r="D2271" s="457">
        <v>0</v>
      </c>
      <c r="E2271" s="334">
        <v>0</v>
      </c>
      <c r="F2271" s="335">
        <v>1</v>
      </c>
      <c r="G2271" s="327">
        <v>0</v>
      </c>
      <c r="H2271" s="448">
        <v>1</v>
      </c>
    </row>
    <row r="2272" spans="1:8" ht="25.5">
      <c r="A2272" s="484" t="s">
        <v>6380</v>
      </c>
      <c r="B2272" s="378" t="s">
        <v>6381</v>
      </c>
      <c r="C2272" s="456">
        <v>0</v>
      </c>
      <c r="D2272" s="457">
        <v>0</v>
      </c>
      <c r="E2272" s="334">
        <v>0</v>
      </c>
      <c r="F2272" s="335">
        <v>1</v>
      </c>
      <c r="G2272" s="327">
        <v>0</v>
      </c>
      <c r="H2272" s="448">
        <v>1</v>
      </c>
    </row>
    <row r="2273" spans="1:8">
      <c r="A2273" s="484" t="s">
        <v>3084</v>
      </c>
      <c r="B2273" s="378" t="s">
        <v>3085</v>
      </c>
      <c r="C2273" s="456">
        <v>0</v>
      </c>
      <c r="D2273" s="457">
        <v>0</v>
      </c>
      <c r="E2273" s="334">
        <v>0</v>
      </c>
      <c r="F2273" s="335">
        <v>1</v>
      </c>
      <c r="G2273" s="327">
        <v>0</v>
      </c>
      <c r="H2273" s="448">
        <v>1</v>
      </c>
    </row>
    <row r="2274" spans="1:8" ht="25.5">
      <c r="A2274" s="484" t="s">
        <v>6382</v>
      </c>
      <c r="B2274" s="378" t="s">
        <v>6383</v>
      </c>
      <c r="C2274" s="456">
        <v>0</v>
      </c>
      <c r="D2274" s="457">
        <v>0</v>
      </c>
      <c r="E2274" s="334">
        <v>2</v>
      </c>
      <c r="F2274" s="335">
        <v>3.5999999999999996</v>
      </c>
      <c r="G2274" s="327">
        <v>2</v>
      </c>
      <c r="H2274" s="448">
        <v>3.5999999999999996</v>
      </c>
    </row>
    <row r="2275" spans="1:8">
      <c r="A2275" s="484" t="s">
        <v>6384</v>
      </c>
      <c r="B2275" s="378" t="s">
        <v>6385</v>
      </c>
      <c r="C2275" s="456">
        <v>8</v>
      </c>
      <c r="D2275" s="457">
        <v>0</v>
      </c>
      <c r="E2275" s="334">
        <v>20</v>
      </c>
      <c r="F2275" s="335">
        <v>13.2</v>
      </c>
      <c r="G2275" s="327">
        <v>28</v>
      </c>
      <c r="H2275" s="448">
        <v>13.2</v>
      </c>
    </row>
    <row r="2276" spans="1:8">
      <c r="A2276" s="484" t="s">
        <v>6386</v>
      </c>
      <c r="B2276" s="378" t="s">
        <v>6387</v>
      </c>
      <c r="C2276" s="456">
        <v>0</v>
      </c>
      <c r="D2276" s="457">
        <v>0</v>
      </c>
      <c r="E2276" s="334">
        <v>2</v>
      </c>
      <c r="F2276" s="335">
        <v>1.2</v>
      </c>
      <c r="G2276" s="327">
        <v>2</v>
      </c>
      <c r="H2276" s="448">
        <v>1.2</v>
      </c>
    </row>
    <row r="2277" spans="1:8">
      <c r="A2277" s="484" t="s">
        <v>6388</v>
      </c>
      <c r="B2277" s="378" t="s">
        <v>6389</v>
      </c>
      <c r="C2277" s="456">
        <v>0</v>
      </c>
      <c r="D2277" s="457">
        <v>0</v>
      </c>
      <c r="E2277" s="334">
        <v>0</v>
      </c>
      <c r="F2277" s="335">
        <v>1</v>
      </c>
      <c r="G2277" s="327">
        <v>0</v>
      </c>
      <c r="H2277" s="448">
        <v>1</v>
      </c>
    </row>
    <row r="2278" spans="1:8">
      <c r="A2278" s="484" t="s">
        <v>5878</v>
      </c>
      <c r="B2278" s="378" t="s">
        <v>6390</v>
      </c>
      <c r="C2278" s="456">
        <v>0</v>
      </c>
      <c r="D2278" s="457">
        <v>0</v>
      </c>
      <c r="E2278" s="334">
        <v>1</v>
      </c>
      <c r="F2278" s="335">
        <v>1</v>
      </c>
      <c r="G2278" s="327">
        <v>1</v>
      </c>
      <c r="H2278" s="448">
        <v>1</v>
      </c>
    </row>
    <row r="2279" spans="1:8" ht="25.5">
      <c r="A2279" s="484" t="s">
        <v>6391</v>
      </c>
      <c r="B2279" s="378" t="s">
        <v>6392</v>
      </c>
      <c r="C2279" s="456">
        <v>0</v>
      </c>
      <c r="D2279" s="457">
        <v>0</v>
      </c>
      <c r="E2279" s="334">
        <v>0</v>
      </c>
      <c r="F2279" s="335">
        <v>1</v>
      </c>
      <c r="G2279" s="327">
        <v>0</v>
      </c>
      <c r="H2279" s="448">
        <v>1</v>
      </c>
    </row>
    <row r="2280" spans="1:8">
      <c r="A2280" s="484" t="s">
        <v>5418</v>
      </c>
      <c r="B2280" s="378" t="s">
        <v>5419</v>
      </c>
      <c r="C2280" s="456">
        <v>0</v>
      </c>
      <c r="D2280" s="457">
        <v>0</v>
      </c>
      <c r="E2280" s="334">
        <v>6</v>
      </c>
      <c r="F2280" s="335">
        <v>15.600000000000001</v>
      </c>
      <c r="G2280" s="327">
        <v>6</v>
      </c>
      <c r="H2280" s="448">
        <v>15.600000000000001</v>
      </c>
    </row>
    <row r="2281" spans="1:8">
      <c r="A2281" s="484" t="s">
        <v>5420</v>
      </c>
      <c r="B2281" s="378" t="s">
        <v>5421</v>
      </c>
      <c r="C2281" s="456">
        <v>199</v>
      </c>
      <c r="D2281" s="457">
        <v>745.2</v>
      </c>
      <c r="E2281" s="334">
        <v>2220</v>
      </c>
      <c r="F2281" s="335">
        <v>7642.8</v>
      </c>
      <c r="G2281" s="327">
        <v>2419</v>
      </c>
      <c r="H2281" s="448">
        <v>8388</v>
      </c>
    </row>
    <row r="2282" spans="1:8">
      <c r="A2282" s="484" t="s">
        <v>6011</v>
      </c>
      <c r="B2282" s="378" t="s">
        <v>6393</v>
      </c>
      <c r="C2282" s="456">
        <v>0</v>
      </c>
      <c r="D2282" s="457">
        <v>0</v>
      </c>
      <c r="E2282" s="334">
        <v>0</v>
      </c>
      <c r="F2282" s="335">
        <v>1</v>
      </c>
      <c r="G2282" s="327">
        <v>0</v>
      </c>
      <c r="H2282" s="448">
        <v>1</v>
      </c>
    </row>
    <row r="2283" spans="1:8">
      <c r="A2283" s="484" t="s">
        <v>5880</v>
      </c>
      <c r="B2283" s="378" t="s">
        <v>5881</v>
      </c>
      <c r="C2283" s="456">
        <v>0</v>
      </c>
      <c r="D2283" s="457">
        <v>0</v>
      </c>
      <c r="E2283" s="334">
        <v>0</v>
      </c>
      <c r="F2283" s="335">
        <v>1</v>
      </c>
      <c r="G2283" s="327">
        <v>0</v>
      </c>
      <c r="H2283" s="448">
        <v>1</v>
      </c>
    </row>
    <row r="2284" spans="1:8" ht="25.5">
      <c r="A2284" s="484" t="s">
        <v>4280</v>
      </c>
      <c r="B2284" s="378" t="s">
        <v>4281</v>
      </c>
      <c r="C2284" s="456">
        <v>0</v>
      </c>
      <c r="D2284" s="457">
        <v>0</v>
      </c>
      <c r="E2284" s="334">
        <v>1</v>
      </c>
      <c r="F2284" s="335">
        <v>6</v>
      </c>
      <c r="G2284" s="327">
        <v>1</v>
      </c>
      <c r="H2284" s="448">
        <v>6</v>
      </c>
    </row>
    <row r="2285" spans="1:8">
      <c r="A2285" s="484" t="s">
        <v>4286</v>
      </c>
      <c r="B2285" s="378" t="s">
        <v>4287</v>
      </c>
      <c r="C2285" s="456">
        <v>0</v>
      </c>
      <c r="D2285" s="457">
        <v>0</v>
      </c>
      <c r="E2285" s="334">
        <v>0</v>
      </c>
      <c r="F2285" s="335">
        <v>6</v>
      </c>
      <c r="G2285" s="327">
        <v>0</v>
      </c>
      <c r="H2285" s="448">
        <v>6</v>
      </c>
    </row>
    <row r="2286" spans="1:8">
      <c r="A2286" s="484" t="s">
        <v>5429</v>
      </c>
      <c r="B2286" s="378" t="s">
        <v>5430</v>
      </c>
      <c r="C2286" s="456">
        <v>2</v>
      </c>
      <c r="D2286" s="457">
        <v>10.8</v>
      </c>
      <c r="E2286" s="334">
        <v>231</v>
      </c>
      <c r="F2286" s="335">
        <v>854.40000000000009</v>
      </c>
      <c r="G2286" s="327">
        <v>233</v>
      </c>
      <c r="H2286" s="448">
        <v>865.2</v>
      </c>
    </row>
    <row r="2287" spans="1:8" ht="25.5">
      <c r="A2287" s="484" t="s">
        <v>5623</v>
      </c>
      <c r="B2287" s="378" t="s">
        <v>5624</v>
      </c>
      <c r="C2287" s="456">
        <v>0</v>
      </c>
      <c r="D2287" s="457">
        <v>0</v>
      </c>
      <c r="E2287" s="334">
        <v>0</v>
      </c>
      <c r="F2287" s="335">
        <v>1</v>
      </c>
      <c r="G2287" s="327">
        <v>0</v>
      </c>
      <c r="H2287" s="448">
        <v>1</v>
      </c>
    </row>
    <row r="2288" spans="1:8">
      <c r="A2288" s="484" t="s">
        <v>5431</v>
      </c>
      <c r="B2288" s="378" t="s">
        <v>6394</v>
      </c>
      <c r="C2288" s="456">
        <v>1</v>
      </c>
      <c r="D2288" s="457">
        <v>19.2</v>
      </c>
      <c r="E2288" s="334">
        <v>409</v>
      </c>
      <c r="F2288" s="335">
        <v>1429.2</v>
      </c>
      <c r="G2288" s="327">
        <v>410</v>
      </c>
      <c r="H2288" s="448">
        <v>1448.4</v>
      </c>
    </row>
    <row r="2289" spans="1:8" ht="25.5">
      <c r="A2289" s="484" t="s">
        <v>6395</v>
      </c>
      <c r="B2289" s="378" t="s">
        <v>5624</v>
      </c>
      <c r="C2289" s="456">
        <v>0</v>
      </c>
      <c r="D2289" s="457">
        <v>0</v>
      </c>
      <c r="E2289" s="334">
        <v>0</v>
      </c>
      <c r="F2289" s="335">
        <v>1</v>
      </c>
      <c r="G2289" s="327">
        <v>0</v>
      </c>
      <c r="H2289" s="448">
        <v>1</v>
      </c>
    </row>
    <row r="2290" spans="1:8">
      <c r="A2290" s="484" t="s">
        <v>6396</v>
      </c>
      <c r="B2290" s="378" t="s">
        <v>6397</v>
      </c>
      <c r="C2290" s="456">
        <v>0</v>
      </c>
      <c r="D2290" s="457">
        <v>0</v>
      </c>
      <c r="E2290" s="334">
        <v>0</v>
      </c>
      <c r="F2290" s="335">
        <v>1</v>
      </c>
      <c r="G2290" s="327">
        <v>0</v>
      </c>
      <c r="H2290" s="448">
        <v>1</v>
      </c>
    </row>
    <row r="2291" spans="1:8" ht="25.5">
      <c r="A2291" s="484" t="s">
        <v>5773</v>
      </c>
      <c r="B2291" s="378" t="s">
        <v>5626</v>
      </c>
      <c r="C2291" s="456">
        <v>0</v>
      </c>
      <c r="D2291" s="457">
        <v>0</v>
      </c>
      <c r="E2291" s="334">
        <v>93</v>
      </c>
      <c r="F2291" s="335">
        <v>99.6</v>
      </c>
      <c r="G2291" s="327">
        <v>93</v>
      </c>
      <c r="H2291" s="448">
        <v>99.6</v>
      </c>
    </row>
    <row r="2292" spans="1:8">
      <c r="A2292" s="484" t="s">
        <v>5435</v>
      </c>
      <c r="B2292" s="378" t="s">
        <v>5436</v>
      </c>
      <c r="C2292" s="456">
        <v>0</v>
      </c>
      <c r="D2292" s="457">
        <v>0</v>
      </c>
      <c r="E2292" s="334">
        <v>344</v>
      </c>
      <c r="F2292" s="335">
        <v>1182</v>
      </c>
      <c r="G2292" s="327">
        <v>344</v>
      </c>
      <c r="H2292" s="448">
        <v>1182</v>
      </c>
    </row>
    <row r="2293" spans="1:8">
      <c r="A2293" s="484" t="s">
        <v>5437</v>
      </c>
      <c r="B2293" s="378" t="s">
        <v>5774</v>
      </c>
      <c r="C2293" s="456">
        <v>0</v>
      </c>
      <c r="D2293" s="457">
        <v>0</v>
      </c>
      <c r="E2293" s="334">
        <v>3</v>
      </c>
      <c r="F2293" s="335">
        <v>8.4</v>
      </c>
      <c r="G2293" s="327">
        <v>3</v>
      </c>
      <c r="H2293" s="448">
        <v>8.4</v>
      </c>
    </row>
    <row r="2294" spans="1:8">
      <c r="A2294" s="484" t="s">
        <v>4292</v>
      </c>
      <c r="B2294" s="378" t="s">
        <v>5775</v>
      </c>
      <c r="C2294" s="456">
        <v>0</v>
      </c>
      <c r="D2294" s="457">
        <v>0</v>
      </c>
      <c r="E2294" s="334">
        <v>0</v>
      </c>
      <c r="F2294" s="335">
        <v>1</v>
      </c>
      <c r="G2294" s="327">
        <v>0</v>
      </c>
      <c r="H2294" s="448">
        <v>1</v>
      </c>
    </row>
    <row r="2295" spans="1:8">
      <c r="A2295" s="484" t="s">
        <v>5627</v>
      </c>
      <c r="B2295" s="378" t="s">
        <v>5440</v>
      </c>
      <c r="C2295" s="456">
        <v>3</v>
      </c>
      <c r="D2295" s="457">
        <v>0</v>
      </c>
      <c r="E2295" s="334">
        <v>9</v>
      </c>
      <c r="F2295" s="335">
        <v>14.399999999999999</v>
      </c>
      <c r="G2295" s="327">
        <v>12</v>
      </c>
      <c r="H2295" s="448">
        <v>14.399999999999999</v>
      </c>
    </row>
    <row r="2296" spans="1:8" ht="23.25" customHeight="1">
      <c r="A2296" s="484" t="s">
        <v>5629</v>
      </c>
      <c r="B2296" s="378" t="s">
        <v>5630</v>
      </c>
      <c r="C2296" s="456">
        <v>0</v>
      </c>
      <c r="D2296" s="457">
        <v>0</v>
      </c>
      <c r="E2296" s="334">
        <v>0</v>
      </c>
      <c r="F2296" s="335">
        <v>1</v>
      </c>
      <c r="G2296" s="327">
        <v>0</v>
      </c>
      <c r="H2296" s="448">
        <v>1</v>
      </c>
    </row>
    <row r="2297" spans="1:8" ht="23.25" customHeight="1">
      <c r="A2297" s="332" t="s">
        <v>3115</v>
      </c>
      <c r="B2297" s="348" t="s">
        <v>3111</v>
      </c>
      <c r="C2297" s="456">
        <v>0</v>
      </c>
      <c r="D2297" s="457">
        <v>0</v>
      </c>
      <c r="E2297" s="334">
        <v>7</v>
      </c>
      <c r="F2297" s="335">
        <v>16.8</v>
      </c>
      <c r="G2297" s="327">
        <v>7</v>
      </c>
      <c r="H2297" s="448">
        <v>16.8</v>
      </c>
    </row>
    <row r="2298" spans="1:8" ht="28.5" customHeight="1">
      <c r="A2298" s="359" t="s">
        <v>6398</v>
      </c>
      <c r="B2298" s="360" t="s">
        <v>6399</v>
      </c>
      <c r="C2298" s="456">
        <v>80</v>
      </c>
      <c r="D2298" s="457">
        <v>318</v>
      </c>
      <c r="E2298" s="334">
        <v>1822</v>
      </c>
      <c r="F2298" s="335">
        <v>6654</v>
      </c>
      <c r="G2298" s="327">
        <v>1902</v>
      </c>
      <c r="H2298" s="448">
        <v>6972</v>
      </c>
    </row>
    <row r="2299" spans="1:8" ht="13.5" customHeight="1">
      <c r="A2299" s="359" t="s">
        <v>6400</v>
      </c>
      <c r="B2299" s="360" t="s">
        <v>6401</v>
      </c>
      <c r="C2299" s="456">
        <v>0</v>
      </c>
      <c r="D2299" s="457">
        <v>0</v>
      </c>
      <c r="E2299" s="334">
        <v>0</v>
      </c>
      <c r="F2299" s="335">
        <v>8.4</v>
      </c>
      <c r="G2299" s="327">
        <v>0</v>
      </c>
      <c r="H2299" s="448">
        <v>8.4</v>
      </c>
    </row>
    <row r="2300" spans="1:8" ht="13.5" customHeight="1">
      <c r="A2300" s="359" t="s">
        <v>6402</v>
      </c>
      <c r="B2300" s="360" t="s">
        <v>6403</v>
      </c>
      <c r="C2300" s="456">
        <v>0</v>
      </c>
      <c r="D2300" s="457">
        <v>0</v>
      </c>
      <c r="E2300" s="334">
        <v>0</v>
      </c>
      <c r="F2300" s="335">
        <v>1</v>
      </c>
      <c r="G2300" s="327">
        <v>0</v>
      </c>
      <c r="H2300" s="448">
        <v>1</v>
      </c>
    </row>
    <row r="2301" spans="1:8" ht="13.5" customHeight="1">
      <c r="A2301" s="359" t="s">
        <v>5443</v>
      </c>
      <c r="B2301" s="360" t="s">
        <v>5444</v>
      </c>
      <c r="C2301" s="456">
        <v>1</v>
      </c>
      <c r="D2301" s="457">
        <v>0</v>
      </c>
      <c r="E2301" s="334">
        <v>463</v>
      </c>
      <c r="F2301" s="335">
        <v>1458</v>
      </c>
      <c r="G2301" s="327">
        <v>464</v>
      </c>
      <c r="H2301" s="448">
        <v>1458</v>
      </c>
    </row>
    <row r="2302" spans="1:8" ht="24.75" customHeight="1">
      <c r="A2302" s="359" t="s">
        <v>5776</v>
      </c>
      <c r="B2302" s="360" t="s">
        <v>5446</v>
      </c>
      <c r="C2302" s="456">
        <v>0</v>
      </c>
      <c r="D2302" s="457">
        <v>1.2</v>
      </c>
      <c r="E2302" s="334">
        <v>78</v>
      </c>
      <c r="F2302" s="335">
        <v>562.79999999999995</v>
      </c>
      <c r="G2302" s="327">
        <v>78</v>
      </c>
      <c r="H2302" s="448">
        <v>564</v>
      </c>
    </row>
    <row r="2303" spans="1:8" ht="13.5" customHeight="1">
      <c r="A2303" s="359" t="s">
        <v>6404</v>
      </c>
      <c r="B2303" s="360" t="s">
        <v>5636</v>
      </c>
      <c r="C2303" s="456">
        <v>0</v>
      </c>
      <c r="D2303" s="457">
        <v>0</v>
      </c>
      <c r="E2303" s="334">
        <v>0</v>
      </c>
      <c r="F2303" s="335">
        <v>8.4</v>
      </c>
      <c r="G2303" s="327">
        <v>0</v>
      </c>
      <c r="H2303" s="448">
        <v>8.4</v>
      </c>
    </row>
    <row r="2304" spans="1:8" ht="24" customHeight="1">
      <c r="A2304" s="359" t="s">
        <v>5449</v>
      </c>
      <c r="B2304" s="360" t="s">
        <v>5450</v>
      </c>
      <c r="C2304" s="456">
        <v>0</v>
      </c>
      <c r="D2304" s="457">
        <v>0</v>
      </c>
      <c r="E2304" s="334">
        <v>4</v>
      </c>
      <c r="F2304" s="335">
        <v>2.4</v>
      </c>
      <c r="G2304" s="327">
        <v>4</v>
      </c>
      <c r="H2304" s="448">
        <v>2.4</v>
      </c>
    </row>
    <row r="2305" spans="1:8" ht="13.5" customHeight="1">
      <c r="A2305" s="532" t="s">
        <v>5453</v>
      </c>
      <c r="B2305" s="378" t="s">
        <v>5639</v>
      </c>
      <c r="C2305" s="456">
        <v>0</v>
      </c>
      <c r="D2305" s="457">
        <v>0</v>
      </c>
      <c r="E2305" s="334">
        <v>0</v>
      </c>
      <c r="F2305" s="335">
        <v>1</v>
      </c>
      <c r="G2305" s="327">
        <v>0</v>
      </c>
      <c r="H2305" s="448">
        <v>1</v>
      </c>
    </row>
    <row r="2306" spans="1:8" ht="13.5" customHeight="1">
      <c r="A2306" s="347" t="s">
        <v>6405</v>
      </c>
      <c r="B2306" s="348" t="s">
        <v>6406</v>
      </c>
      <c r="C2306" s="456">
        <v>0</v>
      </c>
      <c r="D2306" s="457">
        <v>0</v>
      </c>
      <c r="E2306" s="334">
        <v>0</v>
      </c>
      <c r="F2306" s="335">
        <v>1</v>
      </c>
      <c r="G2306" s="327">
        <v>0</v>
      </c>
      <c r="H2306" s="448">
        <v>1</v>
      </c>
    </row>
    <row r="2307" spans="1:8" ht="13.5" customHeight="1">
      <c r="A2307" s="475" t="s">
        <v>5459</v>
      </c>
      <c r="B2307" s="342" t="s">
        <v>6407</v>
      </c>
      <c r="C2307" s="456">
        <v>0</v>
      </c>
      <c r="D2307" s="457">
        <v>1.2</v>
      </c>
      <c r="E2307" s="334">
        <v>42</v>
      </c>
      <c r="F2307" s="335">
        <v>272.39999999999998</v>
      </c>
      <c r="G2307" s="327">
        <v>42</v>
      </c>
      <c r="H2307" s="448">
        <v>273.59999999999997</v>
      </c>
    </row>
    <row r="2308" spans="1:8" ht="13.5" customHeight="1">
      <c r="A2308" s="347" t="s">
        <v>5461</v>
      </c>
      <c r="B2308" s="348" t="s">
        <v>5642</v>
      </c>
      <c r="C2308" s="456">
        <v>0</v>
      </c>
      <c r="D2308" s="457">
        <v>0</v>
      </c>
      <c r="E2308" s="334">
        <v>0</v>
      </c>
      <c r="F2308" s="335">
        <v>1</v>
      </c>
      <c r="G2308" s="327">
        <v>0</v>
      </c>
      <c r="H2308" s="448">
        <v>1</v>
      </c>
    </row>
    <row r="2309" spans="1:8" ht="26.25" customHeight="1">
      <c r="A2309" s="359" t="s">
        <v>5463</v>
      </c>
      <c r="B2309" s="360" t="s">
        <v>5464</v>
      </c>
      <c r="C2309" s="456">
        <v>0</v>
      </c>
      <c r="D2309" s="457">
        <v>0</v>
      </c>
      <c r="E2309" s="334">
        <v>0</v>
      </c>
      <c r="F2309" s="335">
        <v>1.2</v>
      </c>
      <c r="G2309" s="327">
        <v>0</v>
      </c>
      <c r="H2309" s="448">
        <v>1.2</v>
      </c>
    </row>
    <row r="2310" spans="1:8" ht="14.25" customHeight="1">
      <c r="A2310" s="359" t="s">
        <v>6021</v>
      </c>
      <c r="B2310" s="360" t="s">
        <v>6022</v>
      </c>
      <c r="C2310" s="456">
        <v>0</v>
      </c>
      <c r="D2310" s="457">
        <v>0</v>
      </c>
      <c r="E2310" s="334">
        <v>0</v>
      </c>
      <c r="F2310" s="335">
        <v>1</v>
      </c>
      <c r="G2310" s="327">
        <v>0</v>
      </c>
      <c r="H2310" s="448">
        <v>1</v>
      </c>
    </row>
    <row r="2311" spans="1:8" ht="13.5" customHeight="1">
      <c r="A2311" s="484" t="s">
        <v>5643</v>
      </c>
      <c r="B2311" s="378" t="s">
        <v>6023</v>
      </c>
      <c r="C2311" s="456">
        <v>0</v>
      </c>
      <c r="D2311" s="457">
        <v>0</v>
      </c>
      <c r="E2311" s="334">
        <v>2</v>
      </c>
      <c r="F2311" s="335">
        <v>3.5999999999999996</v>
      </c>
      <c r="G2311" s="327">
        <v>2</v>
      </c>
      <c r="H2311" s="448">
        <v>3.5999999999999996</v>
      </c>
    </row>
    <row r="2312" spans="1:8">
      <c r="A2312" s="359" t="s">
        <v>6408</v>
      </c>
      <c r="B2312" s="360" t="s">
        <v>6409</v>
      </c>
      <c r="C2312" s="456">
        <v>187</v>
      </c>
      <c r="D2312" s="457">
        <v>652.80000000000007</v>
      </c>
      <c r="E2312" s="334">
        <v>2026</v>
      </c>
      <c r="F2312" s="335">
        <v>6648</v>
      </c>
      <c r="G2312" s="327">
        <v>2213</v>
      </c>
      <c r="H2312" s="448">
        <v>7300.8</v>
      </c>
    </row>
    <row r="2313" spans="1:8">
      <c r="A2313" s="484" t="s">
        <v>6410</v>
      </c>
      <c r="B2313" s="378" t="s">
        <v>6411</v>
      </c>
      <c r="C2313" s="456">
        <v>0</v>
      </c>
      <c r="D2313" s="457">
        <v>7.7</v>
      </c>
      <c r="E2313" s="334">
        <v>11</v>
      </c>
      <c r="F2313" s="335">
        <v>139.19999999999999</v>
      </c>
      <c r="G2313" s="327">
        <v>11</v>
      </c>
      <c r="H2313" s="448">
        <v>146.89999999999998</v>
      </c>
    </row>
    <row r="2314" spans="1:8">
      <c r="A2314" s="484" t="s">
        <v>6412</v>
      </c>
      <c r="B2314" s="378" t="s">
        <v>6413</v>
      </c>
      <c r="C2314" s="456">
        <v>10</v>
      </c>
      <c r="D2314" s="457">
        <v>89.1</v>
      </c>
      <c r="E2314" s="334">
        <v>966</v>
      </c>
      <c r="F2314" s="335">
        <v>4642.8</v>
      </c>
      <c r="G2314" s="327">
        <v>976</v>
      </c>
      <c r="H2314" s="448">
        <v>4731.9000000000005</v>
      </c>
    </row>
    <row r="2315" spans="1:8" ht="13.5" customHeight="1">
      <c r="A2315" s="484" t="s">
        <v>6414</v>
      </c>
      <c r="B2315" s="378" t="s">
        <v>6415</v>
      </c>
      <c r="C2315" s="456">
        <v>0</v>
      </c>
      <c r="D2315" s="457">
        <v>0</v>
      </c>
      <c r="E2315" s="334">
        <v>0</v>
      </c>
      <c r="F2315" s="335">
        <v>6</v>
      </c>
      <c r="G2315" s="327">
        <v>0</v>
      </c>
      <c r="H2315" s="448">
        <v>6</v>
      </c>
    </row>
    <row r="2316" spans="1:8" ht="25.5" customHeight="1">
      <c r="A2316" s="359" t="s">
        <v>6416</v>
      </c>
      <c r="B2316" s="360" t="s">
        <v>6417</v>
      </c>
      <c r="C2316" s="456">
        <v>0</v>
      </c>
      <c r="D2316" s="457">
        <v>0</v>
      </c>
      <c r="E2316" s="334">
        <v>0</v>
      </c>
      <c r="F2316" s="335">
        <v>2.4</v>
      </c>
      <c r="G2316" s="327">
        <v>0</v>
      </c>
      <c r="H2316" s="448">
        <v>2.4</v>
      </c>
    </row>
    <row r="2317" spans="1:8" ht="25.5" customHeight="1">
      <c r="A2317" s="359" t="s">
        <v>6418</v>
      </c>
      <c r="B2317" s="360" t="s">
        <v>6419</v>
      </c>
      <c r="C2317" s="456">
        <v>0</v>
      </c>
      <c r="D2317" s="457">
        <v>3.5999999999999996</v>
      </c>
      <c r="E2317" s="334">
        <v>20</v>
      </c>
      <c r="F2317" s="335">
        <v>1</v>
      </c>
      <c r="G2317" s="327">
        <v>20</v>
      </c>
      <c r="H2317" s="448">
        <v>4.5999999999999996</v>
      </c>
    </row>
    <row r="2318" spans="1:8">
      <c r="A2318" s="354" t="s">
        <v>6420</v>
      </c>
      <c r="B2318" s="547" t="s">
        <v>6421</v>
      </c>
      <c r="C2318" s="456">
        <v>0</v>
      </c>
      <c r="D2318" s="457">
        <v>0</v>
      </c>
      <c r="E2318" s="334">
        <v>6</v>
      </c>
      <c r="F2318" s="335">
        <v>2.4</v>
      </c>
      <c r="G2318" s="327">
        <v>6</v>
      </c>
      <c r="H2318" s="448">
        <v>2.4</v>
      </c>
    </row>
    <row r="2319" spans="1:8">
      <c r="A2319" s="484" t="s">
        <v>6422</v>
      </c>
      <c r="B2319" s="378" t="s">
        <v>6423</v>
      </c>
      <c r="C2319" s="456">
        <v>0</v>
      </c>
      <c r="D2319" s="457">
        <v>0</v>
      </c>
      <c r="E2319" s="334">
        <v>0</v>
      </c>
      <c r="F2319" s="335">
        <v>3.5999999999999996</v>
      </c>
      <c r="G2319" s="327">
        <v>0</v>
      </c>
      <c r="H2319" s="448">
        <v>3.5999999999999996</v>
      </c>
    </row>
    <row r="2320" spans="1:8" ht="25.5">
      <c r="A2320" s="484" t="s">
        <v>6424</v>
      </c>
      <c r="B2320" s="378" t="s">
        <v>6425</v>
      </c>
      <c r="C2320" s="456">
        <v>0</v>
      </c>
      <c r="D2320" s="457">
        <v>2.4</v>
      </c>
      <c r="E2320" s="334">
        <v>10</v>
      </c>
      <c r="F2320" s="335">
        <v>1883.9999999999998</v>
      </c>
      <c r="G2320" s="327">
        <v>10</v>
      </c>
      <c r="H2320" s="448">
        <v>1886.3999999999999</v>
      </c>
    </row>
    <row r="2321" spans="1:8" ht="13.5" customHeight="1">
      <c r="A2321" s="484" t="s">
        <v>6426</v>
      </c>
      <c r="B2321" s="378" t="s">
        <v>6427</v>
      </c>
      <c r="C2321" s="456">
        <v>0</v>
      </c>
      <c r="D2321" s="457">
        <v>0</v>
      </c>
      <c r="E2321" s="334">
        <v>0</v>
      </c>
      <c r="F2321" s="335">
        <v>19.2</v>
      </c>
      <c r="G2321" s="327">
        <v>0</v>
      </c>
      <c r="H2321" s="448">
        <v>19.2</v>
      </c>
    </row>
    <row r="2322" spans="1:8" ht="13.5" customHeight="1">
      <c r="A2322" s="484" t="s">
        <v>6428</v>
      </c>
      <c r="B2322" s="378" t="s">
        <v>6429</v>
      </c>
      <c r="C2322" s="456">
        <v>1</v>
      </c>
      <c r="D2322" s="457">
        <v>1.1000000000000001</v>
      </c>
      <c r="E2322" s="334">
        <v>571</v>
      </c>
      <c r="F2322" s="335">
        <v>930</v>
      </c>
      <c r="G2322" s="327">
        <v>572</v>
      </c>
      <c r="H2322" s="448">
        <v>931.1</v>
      </c>
    </row>
    <row r="2323" spans="1:8" ht="27" customHeight="1">
      <c r="A2323" s="484" t="s">
        <v>6430</v>
      </c>
      <c r="B2323" s="378" t="s">
        <v>6431</v>
      </c>
      <c r="C2323" s="456">
        <v>0</v>
      </c>
      <c r="D2323" s="457">
        <v>1</v>
      </c>
      <c r="E2323" s="334">
        <v>21</v>
      </c>
      <c r="F2323" s="335">
        <v>34.799999999999997</v>
      </c>
      <c r="G2323" s="327">
        <v>21</v>
      </c>
      <c r="H2323" s="448">
        <v>35.799999999999997</v>
      </c>
    </row>
    <row r="2324" spans="1:8" ht="13.5" customHeight="1">
      <c r="A2324" s="484" t="s">
        <v>6432</v>
      </c>
      <c r="B2324" s="378" t="s">
        <v>6433</v>
      </c>
      <c r="C2324" s="456">
        <v>0</v>
      </c>
      <c r="D2324" s="457">
        <v>0</v>
      </c>
      <c r="E2324" s="334">
        <v>31</v>
      </c>
      <c r="F2324" s="335">
        <v>25.200000000000003</v>
      </c>
      <c r="G2324" s="327">
        <v>31</v>
      </c>
      <c r="H2324" s="448">
        <v>25.200000000000003</v>
      </c>
    </row>
    <row r="2325" spans="1:8" ht="25.5" customHeight="1">
      <c r="A2325" s="484" t="s">
        <v>6434</v>
      </c>
      <c r="B2325" s="378" t="s">
        <v>6435</v>
      </c>
      <c r="C2325" s="456">
        <v>0</v>
      </c>
      <c r="D2325" s="457">
        <v>0</v>
      </c>
      <c r="E2325" s="334">
        <v>0</v>
      </c>
      <c r="F2325" s="335">
        <v>2.4</v>
      </c>
      <c r="G2325" s="327">
        <v>0</v>
      </c>
      <c r="H2325" s="448">
        <v>2.4</v>
      </c>
    </row>
    <row r="2326" spans="1:8" ht="27" customHeight="1">
      <c r="A2326" s="484" t="s">
        <v>6436</v>
      </c>
      <c r="B2326" s="378" t="s">
        <v>6437</v>
      </c>
      <c r="C2326" s="456">
        <v>0</v>
      </c>
      <c r="D2326" s="457">
        <v>0</v>
      </c>
      <c r="E2326" s="334">
        <v>0</v>
      </c>
      <c r="F2326" s="335">
        <v>1.2</v>
      </c>
      <c r="G2326" s="327">
        <v>0</v>
      </c>
      <c r="H2326" s="448">
        <v>1.2</v>
      </c>
    </row>
    <row r="2327" spans="1:8" ht="28.5" customHeight="1">
      <c r="A2327" s="484" t="s">
        <v>6438</v>
      </c>
      <c r="B2327" s="378" t="s">
        <v>6439</v>
      </c>
      <c r="C2327" s="456">
        <v>0</v>
      </c>
      <c r="D2327" s="457">
        <v>0</v>
      </c>
      <c r="E2327" s="334">
        <v>0</v>
      </c>
      <c r="F2327" s="335">
        <v>1</v>
      </c>
      <c r="G2327" s="327">
        <v>0</v>
      </c>
      <c r="H2327" s="448">
        <v>1</v>
      </c>
    </row>
    <row r="2328" spans="1:8" ht="13.5" customHeight="1">
      <c r="A2328" s="484" t="s">
        <v>6440</v>
      </c>
      <c r="B2328" s="378" t="s">
        <v>6441</v>
      </c>
      <c r="C2328" s="456">
        <v>0</v>
      </c>
      <c r="D2328" s="457">
        <v>0</v>
      </c>
      <c r="E2328" s="334">
        <v>0</v>
      </c>
      <c r="F2328" s="335">
        <v>1</v>
      </c>
      <c r="G2328" s="327">
        <v>0</v>
      </c>
      <c r="H2328" s="448">
        <v>1</v>
      </c>
    </row>
    <row r="2329" spans="1:8" ht="13.5" customHeight="1">
      <c r="A2329" s="484" t="s">
        <v>6442</v>
      </c>
      <c r="B2329" s="378" t="s">
        <v>6443</v>
      </c>
      <c r="C2329" s="456">
        <v>0</v>
      </c>
      <c r="D2329" s="457">
        <v>0</v>
      </c>
      <c r="E2329" s="334">
        <v>0</v>
      </c>
      <c r="F2329" s="335">
        <v>1</v>
      </c>
      <c r="G2329" s="327">
        <v>0</v>
      </c>
      <c r="H2329" s="448">
        <v>1</v>
      </c>
    </row>
    <row r="2330" spans="1:8" ht="12.75" customHeight="1">
      <c r="A2330" s="532" t="s">
        <v>6444</v>
      </c>
      <c r="B2330" s="378" t="s">
        <v>6445</v>
      </c>
      <c r="C2330" s="456">
        <v>0</v>
      </c>
      <c r="D2330" s="457">
        <v>0</v>
      </c>
      <c r="E2330" s="334">
        <v>6</v>
      </c>
      <c r="F2330" s="335">
        <v>268.8</v>
      </c>
      <c r="G2330" s="327">
        <v>6</v>
      </c>
      <c r="H2330" s="448">
        <v>268.8</v>
      </c>
    </row>
    <row r="2331" spans="1:8" ht="13.5" customHeight="1">
      <c r="A2331" s="484" t="s">
        <v>6446</v>
      </c>
      <c r="B2331" s="378" t="s">
        <v>6447</v>
      </c>
      <c r="C2331" s="456">
        <v>0</v>
      </c>
      <c r="D2331" s="457">
        <v>1.2</v>
      </c>
      <c r="E2331" s="334">
        <v>32</v>
      </c>
      <c r="F2331" s="335">
        <v>241.20000000000002</v>
      </c>
      <c r="G2331" s="327">
        <v>32</v>
      </c>
      <c r="H2331" s="448">
        <v>242.4</v>
      </c>
    </row>
    <row r="2332" spans="1:8" ht="13.5" customHeight="1">
      <c r="A2332" s="484" t="s">
        <v>6448</v>
      </c>
      <c r="B2332" s="378" t="s">
        <v>6449</v>
      </c>
      <c r="C2332" s="456">
        <v>0</v>
      </c>
      <c r="D2332" s="457">
        <v>4.8</v>
      </c>
      <c r="E2332" s="334">
        <v>82</v>
      </c>
      <c r="F2332" s="335">
        <v>199.2</v>
      </c>
      <c r="G2332" s="327">
        <v>82</v>
      </c>
      <c r="H2332" s="448">
        <v>204</v>
      </c>
    </row>
    <row r="2333" spans="1:8" ht="13.5" customHeight="1">
      <c r="A2333" s="484" t="s">
        <v>5645</v>
      </c>
      <c r="B2333" s="378" t="s">
        <v>6450</v>
      </c>
      <c r="C2333" s="456">
        <v>1</v>
      </c>
      <c r="D2333" s="457">
        <v>7.7</v>
      </c>
      <c r="E2333" s="334">
        <v>165</v>
      </c>
      <c r="F2333" s="335">
        <v>376.8</v>
      </c>
      <c r="G2333" s="327">
        <v>166</v>
      </c>
      <c r="H2333" s="448">
        <v>384.5</v>
      </c>
    </row>
    <row r="2334" spans="1:8" ht="13.5" customHeight="1">
      <c r="A2334" s="484" t="s">
        <v>6451</v>
      </c>
      <c r="B2334" s="378" t="s">
        <v>6452</v>
      </c>
      <c r="C2334" s="456">
        <v>0</v>
      </c>
      <c r="D2334" s="457">
        <v>2</v>
      </c>
      <c r="E2334" s="334">
        <v>12</v>
      </c>
      <c r="F2334" s="335">
        <v>20.400000000000002</v>
      </c>
      <c r="G2334" s="327">
        <v>12</v>
      </c>
      <c r="H2334" s="448">
        <v>22.400000000000002</v>
      </c>
    </row>
    <row r="2335" spans="1:8" ht="13.5" customHeight="1">
      <c r="A2335" s="484" t="s">
        <v>6453</v>
      </c>
      <c r="B2335" s="378" t="s">
        <v>6454</v>
      </c>
      <c r="C2335" s="456">
        <v>0</v>
      </c>
      <c r="D2335" s="457">
        <v>3.3</v>
      </c>
      <c r="E2335" s="334">
        <v>22</v>
      </c>
      <c r="F2335" s="335">
        <v>58.8</v>
      </c>
      <c r="G2335" s="327">
        <v>22</v>
      </c>
      <c r="H2335" s="448">
        <v>62.099999999999994</v>
      </c>
    </row>
    <row r="2336" spans="1:8" ht="14.25" customHeight="1">
      <c r="A2336" s="484" t="s">
        <v>6455</v>
      </c>
      <c r="B2336" s="378" t="s">
        <v>6456</v>
      </c>
      <c r="C2336" s="456">
        <v>0</v>
      </c>
      <c r="D2336" s="457">
        <v>0</v>
      </c>
      <c r="E2336" s="334">
        <v>2</v>
      </c>
      <c r="F2336" s="335">
        <v>8.4</v>
      </c>
      <c r="G2336" s="327">
        <v>2</v>
      </c>
      <c r="H2336" s="448">
        <v>8.4</v>
      </c>
    </row>
    <row r="2337" spans="1:8" ht="15.75" customHeight="1">
      <c r="A2337" s="359" t="s">
        <v>6457</v>
      </c>
      <c r="B2337" s="360" t="s">
        <v>6458</v>
      </c>
      <c r="C2337" s="456">
        <v>0</v>
      </c>
      <c r="D2337" s="457">
        <v>0</v>
      </c>
      <c r="E2337" s="334">
        <v>2</v>
      </c>
      <c r="F2337" s="335">
        <v>1.2</v>
      </c>
      <c r="G2337" s="327">
        <v>2</v>
      </c>
      <c r="H2337" s="448">
        <v>1.2</v>
      </c>
    </row>
    <row r="2338" spans="1:8" ht="13.5" customHeight="1">
      <c r="A2338" s="484" t="s">
        <v>6459</v>
      </c>
      <c r="B2338" s="378" t="s">
        <v>6460</v>
      </c>
      <c r="C2338" s="456">
        <v>0</v>
      </c>
      <c r="D2338" s="457">
        <v>0</v>
      </c>
      <c r="E2338" s="334">
        <v>0</v>
      </c>
      <c r="F2338" s="335">
        <v>1</v>
      </c>
      <c r="G2338" s="327">
        <v>0</v>
      </c>
      <c r="H2338" s="448">
        <v>1</v>
      </c>
    </row>
    <row r="2339" spans="1:8" ht="13.5" customHeight="1">
      <c r="A2339" s="484" t="s">
        <v>6461</v>
      </c>
      <c r="B2339" s="378" t="s">
        <v>6462</v>
      </c>
      <c r="C2339" s="456">
        <v>0</v>
      </c>
      <c r="D2339" s="457">
        <v>0</v>
      </c>
      <c r="E2339" s="334">
        <v>0</v>
      </c>
      <c r="F2339" s="335">
        <v>1.2</v>
      </c>
      <c r="G2339" s="327">
        <v>0</v>
      </c>
      <c r="H2339" s="448">
        <v>1.2</v>
      </c>
    </row>
    <row r="2340" spans="1:8" ht="13.5" customHeight="1">
      <c r="A2340" s="484" t="s">
        <v>6463</v>
      </c>
      <c r="B2340" s="375" t="s">
        <v>6464</v>
      </c>
      <c r="C2340" s="456">
        <v>0</v>
      </c>
      <c r="D2340" s="457">
        <v>0</v>
      </c>
      <c r="E2340" s="334">
        <v>0</v>
      </c>
      <c r="F2340" s="335">
        <v>6</v>
      </c>
      <c r="G2340" s="327">
        <v>0</v>
      </c>
      <c r="H2340" s="448">
        <v>6</v>
      </c>
    </row>
    <row r="2341" spans="1:8" ht="13.5" customHeight="1">
      <c r="A2341" s="484" t="s">
        <v>6465</v>
      </c>
      <c r="B2341" s="378" t="s">
        <v>6466</v>
      </c>
      <c r="C2341" s="456">
        <v>1</v>
      </c>
      <c r="D2341" s="457">
        <v>0</v>
      </c>
      <c r="E2341" s="334">
        <v>1</v>
      </c>
      <c r="F2341" s="335">
        <v>2.4</v>
      </c>
      <c r="G2341" s="327">
        <v>2</v>
      </c>
      <c r="H2341" s="448">
        <v>2.4</v>
      </c>
    </row>
    <row r="2342" spans="1:8" ht="13.5" customHeight="1">
      <c r="A2342" s="484" t="s">
        <v>6467</v>
      </c>
      <c r="B2342" s="378" t="s">
        <v>6468</v>
      </c>
      <c r="C2342" s="456">
        <v>0</v>
      </c>
      <c r="D2342" s="457">
        <v>0</v>
      </c>
      <c r="E2342" s="334">
        <v>0</v>
      </c>
      <c r="F2342" s="335">
        <v>2.4</v>
      </c>
      <c r="G2342" s="327">
        <v>0</v>
      </c>
      <c r="H2342" s="448">
        <v>2.4</v>
      </c>
    </row>
    <row r="2343" spans="1:8" ht="25.5">
      <c r="A2343" s="484" t="s">
        <v>6469</v>
      </c>
      <c r="B2343" s="378" t="s">
        <v>6470</v>
      </c>
      <c r="C2343" s="456">
        <v>0</v>
      </c>
      <c r="D2343" s="457">
        <v>0</v>
      </c>
      <c r="E2343" s="334">
        <v>0</v>
      </c>
      <c r="F2343" s="335">
        <v>1</v>
      </c>
      <c r="G2343" s="327">
        <v>0</v>
      </c>
      <c r="H2343" s="448">
        <v>1</v>
      </c>
    </row>
    <row r="2344" spans="1:8" ht="27" customHeight="1">
      <c r="A2344" s="484" t="s">
        <v>6471</v>
      </c>
      <c r="B2344" s="548" t="s">
        <v>6472</v>
      </c>
      <c r="C2344" s="393">
        <v>0</v>
      </c>
      <c r="D2344" s="394">
        <v>0</v>
      </c>
      <c r="E2344" s="334">
        <v>0</v>
      </c>
      <c r="F2344" s="335">
        <v>1.2</v>
      </c>
      <c r="G2344" s="327">
        <v>0</v>
      </c>
      <c r="H2344" s="448">
        <v>1.2</v>
      </c>
    </row>
    <row r="2345" spans="1:8" ht="27" customHeight="1">
      <c r="A2345" s="354" t="s">
        <v>6473</v>
      </c>
      <c r="B2345" s="547" t="s">
        <v>6474</v>
      </c>
      <c r="C2345" s="393">
        <v>0</v>
      </c>
      <c r="D2345" s="394">
        <v>0</v>
      </c>
      <c r="E2345" s="334">
        <v>0</v>
      </c>
      <c r="F2345" s="335">
        <v>1</v>
      </c>
      <c r="G2345" s="327">
        <v>0</v>
      </c>
      <c r="H2345" s="448">
        <v>1</v>
      </c>
    </row>
    <row r="2346" spans="1:8" ht="15" customHeight="1">
      <c r="A2346" s="347" t="s">
        <v>6475</v>
      </c>
      <c r="B2346" s="348" t="s">
        <v>6476</v>
      </c>
      <c r="C2346" s="393">
        <v>0</v>
      </c>
      <c r="D2346" s="394">
        <v>0</v>
      </c>
      <c r="E2346" s="334">
        <v>0</v>
      </c>
      <c r="F2346" s="335">
        <v>1</v>
      </c>
      <c r="G2346" s="327">
        <v>0</v>
      </c>
      <c r="H2346" s="448">
        <v>1</v>
      </c>
    </row>
    <row r="2347" spans="1:8" ht="25.5">
      <c r="A2347" s="354" t="s">
        <v>6477</v>
      </c>
      <c r="B2347" s="547" t="s">
        <v>6478</v>
      </c>
      <c r="C2347" s="393">
        <v>0</v>
      </c>
      <c r="D2347" s="394">
        <v>0</v>
      </c>
      <c r="E2347" s="334">
        <v>0</v>
      </c>
      <c r="F2347" s="335">
        <v>1</v>
      </c>
      <c r="G2347" s="327">
        <v>0</v>
      </c>
      <c r="H2347" s="448">
        <v>1</v>
      </c>
    </row>
    <row r="2348" spans="1:8">
      <c r="A2348" s="354" t="s">
        <v>5471</v>
      </c>
      <c r="B2348" s="348" t="s">
        <v>5647</v>
      </c>
      <c r="C2348" s="393">
        <v>1</v>
      </c>
      <c r="D2348" s="394">
        <v>1.2</v>
      </c>
      <c r="E2348" s="334">
        <v>0</v>
      </c>
      <c r="F2348" s="335">
        <v>2.4</v>
      </c>
      <c r="G2348" s="327">
        <v>1</v>
      </c>
      <c r="H2348" s="448">
        <v>3.5999999999999996</v>
      </c>
    </row>
    <row r="2349" spans="1:8" ht="13.5" customHeight="1">
      <c r="A2349" s="484" t="s">
        <v>6479</v>
      </c>
      <c r="B2349" s="548" t="s">
        <v>6480</v>
      </c>
      <c r="C2349" s="393">
        <v>0</v>
      </c>
      <c r="D2349" s="394">
        <v>0</v>
      </c>
      <c r="E2349" s="334">
        <v>2</v>
      </c>
      <c r="F2349" s="335">
        <v>1</v>
      </c>
      <c r="G2349" s="327">
        <v>2</v>
      </c>
      <c r="H2349" s="448">
        <v>1</v>
      </c>
    </row>
    <row r="2350" spans="1:8" ht="26.25" customHeight="1">
      <c r="A2350" s="484" t="s">
        <v>6481</v>
      </c>
      <c r="B2350" s="548" t="s">
        <v>6482</v>
      </c>
      <c r="C2350" s="393">
        <v>0</v>
      </c>
      <c r="D2350" s="394">
        <v>0</v>
      </c>
      <c r="E2350" s="334">
        <v>0</v>
      </c>
      <c r="F2350" s="335">
        <v>1</v>
      </c>
      <c r="G2350" s="327">
        <v>0</v>
      </c>
      <c r="H2350" s="448">
        <v>1</v>
      </c>
    </row>
    <row r="2351" spans="1:8" ht="26.25" customHeight="1">
      <c r="A2351" s="359" t="s">
        <v>6024</v>
      </c>
      <c r="B2351" s="549" t="s">
        <v>6483</v>
      </c>
      <c r="C2351" s="393">
        <v>2</v>
      </c>
      <c r="D2351" s="394">
        <v>2.4</v>
      </c>
      <c r="E2351" s="334">
        <v>4</v>
      </c>
      <c r="F2351" s="335">
        <v>4.8</v>
      </c>
      <c r="G2351" s="327">
        <v>6</v>
      </c>
      <c r="H2351" s="448">
        <v>7.1999999999999993</v>
      </c>
    </row>
    <row r="2352" spans="1:8" ht="13.5" customHeight="1">
      <c r="A2352" s="484" t="s">
        <v>6484</v>
      </c>
      <c r="B2352" s="378" t="s">
        <v>6485</v>
      </c>
      <c r="C2352" s="456">
        <v>0</v>
      </c>
      <c r="D2352" s="457">
        <v>0</v>
      </c>
      <c r="E2352" s="334">
        <v>1</v>
      </c>
      <c r="F2352" s="335">
        <v>1.2</v>
      </c>
      <c r="G2352" s="327">
        <v>1</v>
      </c>
      <c r="H2352" s="448">
        <v>1.2</v>
      </c>
    </row>
    <row r="2353" spans="1:8" ht="13.5" customHeight="1">
      <c r="A2353" s="484" t="s">
        <v>6486</v>
      </c>
      <c r="B2353" s="378" t="s">
        <v>6487</v>
      </c>
      <c r="C2353" s="456">
        <v>0</v>
      </c>
      <c r="D2353" s="457">
        <v>1.2</v>
      </c>
      <c r="E2353" s="334">
        <v>0</v>
      </c>
      <c r="F2353" s="335">
        <v>2.4</v>
      </c>
      <c r="G2353" s="327">
        <v>0</v>
      </c>
      <c r="H2353" s="448">
        <v>3.5999999999999996</v>
      </c>
    </row>
    <row r="2354" spans="1:8" ht="13.5" customHeight="1">
      <c r="A2354" s="484" t="s">
        <v>5473</v>
      </c>
      <c r="B2354" s="378" t="s">
        <v>6488</v>
      </c>
      <c r="C2354" s="456">
        <v>0</v>
      </c>
      <c r="D2354" s="457">
        <v>0</v>
      </c>
      <c r="E2354" s="334">
        <v>0</v>
      </c>
      <c r="F2354" s="335">
        <v>1</v>
      </c>
      <c r="G2354" s="327">
        <v>0</v>
      </c>
      <c r="H2354" s="448">
        <v>1</v>
      </c>
    </row>
    <row r="2355" spans="1:8" ht="24" customHeight="1">
      <c r="A2355" s="484" t="s">
        <v>5475</v>
      </c>
      <c r="B2355" s="378" t="s">
        <v>6489</v>
      </c>
      <c r="C2355" s="456">
        <v>0</v>
      </c>
      <c r="D2355" s="457">
        <v>0</v>
      </c>
      <c r="E2355" s="334">
        <v>0</v>
      </c>
      <c r="F2355" s="335">
        <v>1</v>
      </c>
      <c r="G2355" s="327">
        <v>0</v>
      </c>
      <c r="H2355" s="448">
        <v>1</v>
      </c>
    </row>
    <row r="2356" spans="1:8" ht="14.25" customHeight="1">
      <c r="A2356" s="484" t="s">
        <v>6490</v>
      </c>
      <c r="B2356" s="378" t="s">
        <v>6491</v>
      </c>
      <c r="C2356" s="456">
        <v>0</v>
      </c>
      <c r="D2356" s="457">
        <v>0</v>
      </c>
      <c r="E2356" s="334">
        <v>0</v>
      </c>
      <c r="F2356" s="335">
        <v>1</v>
      </c>
      <c r="G2356" s="327">
        <v>0</v>
      </c>
      <c r="H2356" s="448">
        <v>1</v>
      </c>
    </row>
    <row r="2357" spans="1:8" ht="14.25" customHeight="1">
      <c r="A2357" s="484" t="s">
        <v>6492</v>
      </c>
      <c r="B2357" s="378" t="s">
        <v>6493</v>
      </c>
      <c r="C2357" s="456">
        <v>0</v>
      </c>
      <c r="D2357" s="457">
        <v>5</v>
      </c>
      <c r="E2357" s="334">
        <v>39</v>
      </c>
      <c r="F2357" s="335">
        <v>339.6</v>
      </c>
      <c r="G2357" s="327">
        <v>39</v>
      </c>
      <c r="H2357" s="448">
        <v>344.6</v>
      </c>
    </row>
    <row r="2358" spans="1:8" ht="14.25" customHeight="1">
      <c r="A2358" s="484" t="s">
        <v>6494</v>
      </c>
      <c r="B2358" s="378" t="s">
        <v>6495</v>
      </c>
      <c r="C2358" s="456">
        <v>2</v>
      </c>
      <c r="D2358" s="457">
        <v>9.9</v>
      </c>
      <c r="E2358" s="334">
        <v>330</v>
      </c>
      <c r="F2358" s="335">
        <v>1024.8000000000002</v>
      </c>
      <c r="G2358" s="327">
        <v>332</v>
      </c>
      <c r="H2358" s="448">
        <v>1034.7000000000003</v>
      </c>
    </row>
    <row r="2359" spans="1:8" ht="13.5" customHeight="1">
      <c r="A2359" s="484" t="s">
        <v>6496</v>
      </c>
      <c r="B2359" s="378" t="s">
        <v>6497</v>
      </c>
      <c r="C2359" s="456">
        <v>1</v>
      </c>
      <c r="D2359" s="457">
        <v>2</v>
      </c>
      <c r="E2359" s="334">
        <v>124</v>
      </c>
      <c r="F2359" s="335">
        <v>499.20000000000005</v>
      </c>
      <c r="G2359" s="327">
        <v>125</v>
      </c>
      <c r="H2359" s="448">
        <v>501.20000000000005</v>
      </c>
    </row>
    <row r="2360" spans="1:8" ht="13.5" customHeight="1">
      <c r="A2360" s="484" t="s">
        <v>6498</v>
      </c>
      <c r="B2360" s="378" t="s">
        <v>6499</v>
      </c>
      <c r="C2360" s="456">
        <v>7</v>
      </c>
      <c r="D2360" s="457">
        <v>22.799999999999997</v>
      </c>
      <c r="E2360" s="334">
        <v>768</v>
      </c>
      <c r="F2360" s="335">
        <v>2456.4</v>
      </c>
      <c r="G2360" s="327">
        <v>775</v>
      </c>
      <c r="H2360" s="448">
        <v>2479.2000000000003</v>
      </c>
    </row>
    <row r="2361" spans="1:8" ht="13.5" customHeight="1">
      <c r="A2361" s="484" t="s">
        <v>6500</v>
      </c>
      <c r="B2361" s="378" t="s">
        <v>6501</v>
      </c>
      <c r="C2361" s="456">
        <v>0</v>
      </c>
      <c r="D2361" s="457">
        <v>4.8</v>
      </c>
      <c r="E2361" s="334">
        <v>73</v>
      </c>
      <c r="F2361" s="335">
        <v>251.99999999999997</v>
      </c>
      <c r="G2361" s="327">
        <v>73</v>
      </c>
      <c r="H2361" s="448">
        <v>256.79999999999995</v>
      </c>
    </row>
    <row r="2362" spans="1:8" ht="27" customHeight="1">
      <c r="A2362" s="359" t="s">
        <v>6502</v>
      </c>
      <c r="B2362" s="360" t="s">
        <v>6503</v>
      </c>
      <c r="C2362" s="456">
        <v>2</v>
      </c>
      <c r="D2362" s="457">
        <v>8.8000000000000007</v>
      </c>
      <c r="E2362" s="334">
        <v>201</v>
      </c>
      <c r="F2362" s="335">
        <v>706.8</v>
      </c>
      <c r="G2362" s="327">
        <v>203</v>
      </c>
      <c r="H2362" s="448">
        <v>715.59999999999991</v>
      </c>
    </row>
    <row r="2363" spans="1:8" ht="27.75" customHeight="1">
      <c r="A2363" s="484" t="s">
        <v>6504</v>
      </c>
      <c r="B2363" s="378" t="s">
        <v>6505</v>
      </c>
      <c r="C2363" s="456">
        <v>0</v>
      </c>
      <c r="D2363" s="457">
        <v>1.2</v>
      </c>
      <c r="E2363" s="334">
        <v>21</v>
      </c>
      <c r="F2363" s="335">
        <v>87.600000000000009</v>
      </c>
      <c r="G2363" s="327">
        <v>21</v>
      </c>
      <c r="H2363" s="448">
        <v>88.800000000000011</v>
      </c>
    </row>
    <row r="2364" spans="1:8" ht="13.5" customHeight="1">
      <c r="A2364" s="484" t="s">
        <v>6506</v>
      </c>
      <c r="B2364" s="378" t="s">
        <v>6507</v>
      </c>
      <c r="C2364" s="456">
        <v>0</v>
      </c>
      <c r="D2364" s="457">
        <v>0</v>
      </c>
      <c r="E2364" s="334">
        <v>7</v>
      </c>
      <c r="F2364" s="335">
        <v>30</v>
      </c>
      <c r="G2364" s="327">
        <v>7</v>
      </c>
      <c r="H2364" s="448">
        <v>30</v>
      </c>
    </row>
    <row r="2365" spans="1:8" ht="13.5" customHeight="1">
      <c r="A2365" s="484" t="s">
        <v>6508</v>
      </c>
      <c r="B2365" s="378" t="s">
        <v>6509</v>
      </c>
      <c r="C2365" s="456">
        <v>0</v>
      </c>
      <c r="D2365" s="457">
        <v>0</v>
      </c>
      <c r="E2365" s="334">
        <v>5</v>
      </c>
      <c r="F2365" s="335">
        <v>7.1999999999999993</v>
      </c>
      <c r="G2365" s="327">
        <v>5</v>
      </c>
      <c r="H2365" s="448">
        <v>7.1999999999999993</v>
      </c>
    </row>
    <row r="2366" spans="1:8" ht="13.5" customHeight="1">
      <c r="A2366" s="484" t="s">
        <v>6510</v>
      </c>
      <c r="B2366" s="378" t="s">
        <v>6511</v>
      </c>
      <c r="C2366" s="456">
        <v>0</v>
      </c>
      <c r="D2366" s="457">
        <v>0</v>
      </c>
      <c r="E2366" s="334">
        <v>0</v>
      </c>
      <c r="F2366" s="335">
        <v>1.2</v>
      </c>
      <c r="G2366" s="327">
        <v>0</v>
      </c>
      <c r="H2366" s="448">
        <v>1.2</v>
      </c>
    </row>
    <row r="2367" spans="1:8" ht="13.5" customHeight="1">
      <c r="A2367" s="484" t="s">
        <v>6512</v>
      </c>
      <c r="B2367" s="378" t="s">
        <v>6513</v>
      </c>
      <c r="C2367" s="456">
        <v>0</v>
      </c>
      <c r="D2367" s="457">
        <v>0</v>
      </c>
      <c r="E2367" s="334">
        <v>0</v>
      </c>
      <c r="F2367" s="335">
        <v>1</v>
      </c>
      <c r="G2367" s="327">
        <v>0</v>
      </c>
      <c r="H2367" s="448">
        <v>1</v>
      </c>
    </row>
    <row r="2368" spans="1:8" ht="13.5" customHeight="1">
      <c r="A2368" s="484" t="s">
        <v>6026</v>
      </c>
      <c r="B2368" s="378" t="s">
        <v>6027</v>
      </c>
      <c r="C2368" s="456">
        <v>2</v>
      </c>
      <c r="D2368" s="457">
        <v>47.3</v>
      </c>
      <c r="E2368" s="334">
        <v>31</v>
      </c>
      <c r="F2368" s="335">
        <v>297.60000000000002</v>
      </c>
      <c r="G2368" s="327">
        <v>33</v>
      </c>
      <c r="H2368" s="448">
        <v>344.90000000000003</v>
      </c>
    </row>
    <row r="2369" spans="1:8" ht="13.5" customHeight="1">
      <c r="A2369" s="484" t="s">
        <v>6514</v>
      </c>
      <c r="B2369" s="378" t="s">
        <v>6515</v>
      </c>
      <c r="C2369" s="456">
        <v>33</v>
      </c>
      <c r="D2369" s="457">
        <v>129.6</v>
      </c>
      <c r="E2369" s="334">
        <v>98</v>
      </c>
      <c r="F2369" s="335">
        <v>414</v>
      </c>
      <c r="G2369" s="327">
        <v>131</v>
      </c>
      <c r="H2369" s="448">
        <v>543.6</v>
      </c>
    </row>
    <row r="2370" spans="1:8" ht="15" customHeight="1">
      <c r="A2370" s="484" t="s">
        <v>6516</v>
      </c>
      <c r="B2370" s="378" t="s">
        <v>6517</v>
      </c>
      <c r="C2370" s="456">
        <v>11</v>
      </c>
      <c r="D2370" s="457">
        <v>29</v>
      </c>
      <c r="E2370" s="334">
        <v>57</v>
      </c>
      <c r="F2370" s="335">
        <v>202.8</v>
      </c>
      <c r="G2370" s="327">
        <v>68</v>
      </c>
      <c r="H2370" s="448">
        <v>231.8</v>
      </c>
    </row>
    <row r="2371" spans="1:8" ht="13.5" customHeight="1">
      <c r="A2371" s="484" t="s">
        <v>6518</v>
      </c>
      <c r="B2371" s="378" t="s">
        <v>6519</v>
      </c>
      <c r="C2371" s="456">
        <v>140</v>
      </c>
      <c r="D2371" s="457">
        <v>415.2</v>
      </c>
      <c r="E2371" s="334">
        <v>357</v>
      </c>
      <c r="F2371" s="335">
        <v>1012.8000000000001</v>
      </c>
      <c r="G2371" s="327">
        <v>497</v>
      </c>
      <c r="H2371" s="448">
        <v>1428</v>
      </c>
    </row>
    <row r="2372" spans="1:8" ht="13.5" customHeight="1">
      <c r="A2372" s="484" t="s">
        <v>6520</v>
      </c>
      <c r="B2372" s="378" t="s">
        <v>6521</v>
      </c>
      <c r="C2372" s="456">
        <v>0</v>
      </c>
      <c r="D2372" s="457">
        <v>5.5</v>
      </c>
      <c r="E2372" s="334">
        <v>11</v>
      </c>
      <c r="F2372" s="335">
        <v>31.200000000000003</v>
      </c>
      <c r="G2372" s="327">
        <v>11</v>
      </c>
      <c r="H2372" s="448">
        <v>36.700000000000003</v>
      </c>
    </row>
    <row r="2373" spans="1:8" ht="13.5" customHeight="1">
      <c r="A2373" s="484" t="s">
        <v>6522</v>
      </c>
      <c r="B2373" s="378" t="s">
        <v>6523</v>
      </c>
      <c r="C2373" s="456">
        <v>20</v>
      </c>
      <c r="D2373" s="457">
        <v>78</v>
      </c>
      <c r="E2373" s="334">
        <v>92</v>
      </c>
      <c r="F2373" s="335">
        <v>274.8</v>
      </c>
      <c r="G2373" s="327">
        <v>112</v>
      </c>
      <c r="H2373" s="448">
        <v>352.8</v>
      </c>
    </row>
    <row r="2374" spans="1:8" ht="13.5" customHeight="1">
      <c r="A2374" s="484" t="s">
        <v>6524</v>
      </c>
      <c r="B2374" s="378" t="s">
        <v>6525</v>
      </c>
      <c r="C2374" s="456">
        <v>0</v>
      </c>
      <c r="D2374" s="457">
        <v>0</v>
      </c>
      <c r="E2374" s="334">
        <v>2</v>
      </c>
      <c r="F2374" s="335">
        <v>4.8</v>
      </c>
      <c r="G2374" s="327">
        <v>2</v>
      </c>
      <c r="H2374" s="448">
        <v>4.8</v>
      </c>
    </row>
    <row r="2375" spans="1:8" ht="13.5" customHeight="1">
      <c r="A2375" s="484" t="s">
        <v>6526</v>
      </c>
      <c r="B2375" s="378" t="s">
        <v>6527</v>
      </c>
      <c r="C2375" s="456">
        <v>0</v>
      </c>
      <c r="D2375" s="457">
        <v>2.4</v>
      </c>
      <c r="E2375" s="334">
        <v>2</v>
      </c>
      <c r="F2375" s="335">
        <v>9.6</v>
      </c>
      <c r="G2375" s="327">
        <v>2</v>
      </c>
      <c r="H2375" s="448">
        <v>12</v>
      </c>
    </row>
    <row r="2376" spans="1:8" ht="13.5" customHeight="1">
      <c r="A2376" s="484" t="s">
        <v>6528</v>
      </c>
      <c r="B2376" s="378" t="s">
        <v>6529</v>
      </c>
      <c r="C2376" s="456">
        <v>0</v>
      </c>
      <c r="D2376" s="457">
        <v>0</v>
      </c>
      <c r="E2376" s="334">
        <v>0</v>
      </c>
      <c r="F2376" s="335">
        <v>1</v>
      </c>
      <c r="G2376" s="327">
        <v>0</v>
      </c>
      <c r="H2376" s="448">
        <v>1</v>
      </c>
    </row>
    <row r="2377" spans="1:8" ht="13.5" customHeight="1">
      <c r="A2377" s="484" t="s">
        <v>6530</v>
      </c>
      <c r="B2377" s="378" t="s">
        <v>6531</v>
      </c>
      <c r="C2377" s="456">
        <v>0</v>
      </c>
      <c r="D2377" s="457">
        <v>0</v>
      </c>
      <c r="E2377" s="334">
        <v>0</v>
      </c>
      <c r="F2377" s="335">
        <v>1</v>
      </c>
      <c r="G2377" s="327">
        <v>0</v>
      </c>
      <c r="H2377" s="448">
        <v>1</v>
      </c>
    </row>
    <row r="2378" spans="1:8" ht="13.5" customHeight="1">
      <c r="A2378" s="484" t="s">
        <v>6532</v>
      </c>
      <c r="B2378" s="378" t="s">
        <v>6533</v>
      </c>
      <c r="C2378" s="456">
        <v>0</v>
      </c>
      <c r="D2378" s="457">
        <v>0</v>
      </c>
      <c r="E2378" s="334">
        <v>183</v>
      </c>
      <c r="F2378" s="335">
        <v>966</v>
      </c>
      <c r="G2378" s="327">
        <v>183</v>
      </c>
      <c r="H2378" s="448">
        <v>966</v>
      </c>
    </row>
    <row r="2379" spans="1:8" ht="13.5" customHeight="1">
      <c r="A2379" s="484" t="s">
        <v>6534</v>
      </c>
      <c r="B2379" s="378" t="s">
        <v>6535</v>
      </c>
      <c r="C2379" s="456">
        <v>0</v>
      </c>
      <c r="D2379" s="457">
        <v>0</v>
      </c>
      <c r="E2379" s="334">
        <v>0</v>
      </c>
      <c r="F2379" s="335">
        <v>2.4</v>
      </c>
      <c r="G2379" s="327">
        <v>0</v>
      </c>
      <c r="H2379" s="448">
        <v>2.4</v>
      </c>
    </row>
    <row r="2380" spans="1:8" ht="13.5" customHeight="1">
      <c r="A2380" s="484" t="s">
        <v>5648</v>
      </c>
      <c r="B2380" s="378" t="s">
        <v>6536</v>
      </c>
      <c r="C2380" s="456">
        <v>0</v>
      </c>
      <c r="D2380" s="457">
        <v>0</v>
      </c>
      <c r="E2380" s="334">
        <v>0</v>
      </c>
      <c r="F2380" s="335">
        <v>2.4</v>
      </c>
      <c r="G2380" s="327">
        <v>0</v>
      </c>
      <c r="H2380" s="448">
        <v>2.4</v>
      </c>
    </row>
    <row r="2381" spans="1:8" ht="13.5" customHeight="1">
      <c r="A2381" s="484" t="s">
        <v>5650</v>
      </c>
      <c r="B2381" s="378" t="s">
        <v>5651</v>
      </c>
      <c r="C2381" s="456">
        <v>0</v>
      </c>
      <c r="D2381" s="457">
        <v>0</v>
      </c>
      <c r="E2381" s="334">
        <v>0</v>
      </c>
      <c r="F2381" s="335">
        <v>1</v>
      </c>
      <c r="G2381" s="327">
        <v>0</v>
      </c>
      <c r="H2381" s="448">
        <v>1</v>
      </c>
    </row>
    <row r="2382" spans="1:8" ht="13.5" customHeight="1">
      <c r="A2382" s="484" t="s">
        <v>6170</v>
      </c>
      <c r="B2382" s="378" t="s">
        <v>6171</v>
      </c>
      <c r="C2382" s="456">
        <v>0</v>
      </c>
      <c r="D2382" s="457">
        <v>0</v>
      </c>
      <c r="E2382" s="334">
        <v>0</v>
      </c>
      <c r="F2382" s="335">
        <v>1.2</v>
      </c>
      <c r="G2382" s="327">
        <v>0</v>
      </c>
      <c r="H2382" s="448">
        <v>1.2</v>
      </c>
    </row>
    <row r="2383" spans="1:8" ht="13.5" customHeight="1">
      <c r="A2383" s="484" t="s">
        <v>5477</v>
      </c>
      <c r="B2383" s="378" t="s">
        <v>5478</v>
      </c>
      <c r="C2383" s="456">
        <v>0</v>
      </c>
      <c r="D2383" s="457">
        <v>0</v>
      </c>
      <c r="E2383" s="334">
        <v>24</v>
      </c>
      <c r="F2383" s="335">
        <v>72</v>
      </c>
      <c r="G2383" s="327">
        <v>24</v>
      </c>
      <c r="H2383" s="448">
        <v>72</v>
      </c>
    </row>
    <row r="2384" spans="1:8" ht="13.5" customHeight="1">
      <c r="A2384" s="484" t="s">
        <v>5479</v>
      </c>
      <c r="B2384" s="378" t="s">
        <v>5480</v>
      </c>
      <c r="C2384" s="456">
        <v>0</v>
      </c>
      <c r="D2384" s="457">
        <v>0</v>
      </c>
      <c r="E2384" s="334">
        <v>106</v>
      </c>
      <c r="F2384" s="335">
        <v>286.8</v>
      </c>
      <c r="G2384" s="327">
        <v>106</v>
      </c>
      <c r="H2384" s="448">
        <v>286.8</v>
      </c>
    </row>
    <row r="2385" spans="1:8" ht="13.5" customHeight="1">
      <c r="A2385" s="484" t="s">
        <v>5481</v>
      </c>
      <c r="B2385" s="378" t="s">
        <v>5482</v>
      </c>
      <c r="C2385" s="456">
        <v>0</v>
      </c>
      <c r="D2385" s="457">
        <v>0</v>
      </c>
      <c r="E2385" s="334">
        <v>166</v>
      </c>
      <c r="F2385" s="335">
        <v>453.6</v>
      </c>
      <c r="G2385" s="327">
        <v>166</v>
      </c>
      <c r="H2385" s="448">
        <v>453.6</v>
      </c>
    </row>
    <row r="2386" spans="1:8" ht="13.5" customHeight="1">
      <c r="A2386" s="484" t="s">
        <v>6114</v>
      </c>
      <c r="B2386" s="378" t="s">
        <v>6115</v>
      </c>
      <c r="C2386" s="456">
        <v>0</v>
      </c>
      <c r="D2386" s="457">
        <v>0</v>
      </c>
      <c r="E2386" s="334">
        <v>0</v>
      </c>
      <c r="F2386" s="335">
        <v>1</v>
      </c>
      <c r="G2386" s="327">
        <v>0</v>
      </c>
      <c r="H2386" s="448">
        <v>1</v>
      </c>
    </row>
    <row r="2387" spans="1:8" ht="13.5" customHeight="1">
      <c r="A2387" s="484" t="s">
        <v>5485</v>
      </c>
      <c r="B2387" s="378" t="s">
        <v>6537</v>
      </c>
      <c r="C2387" s="456">
        <v>0</v>
      </c>
      <c r="D2387" s="457">
        <v>0</v>
      </c>
      <c r="E2387" s="334">
        <v>0</v>
      </c>
      <c r="F2387" s="335">
        <v>42</v>
      </c>
      <c r="G2387" s="327">
        <v>0</v>
      </c>
      <c r="H2387" s="448">
        <v>42</v>
      </c>
    </row>
    <row r="2388" spans="1:8" ht="13.5" customHeight="1">
      <c r="A2388" s="484" t="s">
        <v>5657</v>
      </c>
      <c r="B2388" s="378" t="s">
        <v>6538</v>
      </c>
      <c r="C2388" s="456">
        <v>0</v>
      </c>
      <c r="D2388" s="457">
        <v>0</v>
      </c>
      <c r="E2388" s="334">
        <v>0</v>
      </c>
      <c r="F2388" s="335">
        <v>1.2</v>
      </c>
      <c r="G2388" s="327">
        <v>0</v>
      </c>
      <c r="H2388" s="448">
        <v>1.2</v>
      </c>
    </row>
    <row r="2389" spans="1:8" ht="13.5" customHeight="1">
      <c r="A2389" s="484" t="s">
        <v>5487</v>
      </c>
      <c r="B2389" s="378" t="s">
        <v>5488</v>
      </c>
      <c r="C2389" s="456">
        <v>0</v>
      </c>
      <c r="D2389" s="457">
        <v>0</v>
      </c>
      <c r="E2389" s="334">
        <v>88</v>
      </c>
      <c r="F2389" s="335">
        <v>452.4</v>
      </c>
      <c r="G2389" s="327">
        <v>88</v>
      </c>
      <c r="H2389" s="448">
        <v>452.4</v>
      </c>
    </row>
    <row r="2390" spans="1:8" ht="13.5" customHeight="1">
      <c r="A2390" s="484" t="s">
        <v>5659</v>
      </c>
      <c r="B2390" s="378" t="s">
        <v>5660</v>
      </c>
      <c r="C2390" s="456">
        <v>0</v>
      </c>
      <c r="D2390" s="457">
        <v>0</v>
      </c>
      <c r="E2390" s="334">
        <v>0</v>
      </c>
      <c r="F2390" s="335">
        <v>15.600000000000001</v>
      </c>
      <c r="G2390" s="327">
        <v>0</v>
      </c>
      <c r="H2390" s="448">
        <v>15.600000000000001</v>
      </c>
    </row>
    <row r="2391" spans="1:8" ht="13.5" customHeight="1">
      <c r="A2391" s="484" t="s">
        <v>5489</v>
      </c>
      <c r="B2391" s="378" t="s">
        <v>6539</v>
      </c>
      <c r="C2391" s="456">
        <v>0</v>
      </c>
      <c r="D2391" s="457">
        <v>0</v>
      </c>
      <c r="E2391" s="334">
        <v>0</v>
      </c>
      <c r="F2391" s="335">
        <v>15.600000000000001</v>
      </c>
      <c r="G2391" s="327">
        <v>0</v>
      </c>
      <c r="H2391" s="448">
        <v>15.600000000000001</v>
      </c>
    </row>
    <row r="2392" spans="1:8" ht="13.5" customHeight="1">
      <c r="A2392" s="484" t="s">
        <v>6540</v>
      </c>
      <c r="B2392" s="378" t="s">
        <v>6541</v>
      </c>
      <c r="C2392" s="456">
        <v>0</v>
      </c>
      <c r="D2392" s="457">
        <v>3.3</v>
      </c>
      <c r="E2392" s="334">
        <v>0</v>
      </c>
      <c r="F2392" s="335">
        <v>639.6</v>
      </c>
      <c r="G2392" s="327">
        <v>0</v>
      </c>
      <c r="H2392" s="448">
        <v>642.9</v>
      </c>
    </row>
    <row r="2393" spans="1:8">
      <c r="A2393" s="484" t="s">
        <v>5665</v>
      </c>
      <c r="B2393" s="378" t="s">
        <v>5492</v>
      </c>
      <c r="C2393" s="456">
        <v>17</v>
      </c>
      <c r="D2393" s="457">
        <v>38.4</v>
      </c>
      <c r="E2393" s="334">
        <v>1080</v>
      </c>
      <c r="F2393" s="335">
        <v>3957.6000000000004</v>
      </c>
      <c r="G2393" s="327">
        <v>1097</v>
      </c>
      <c r="H2393" s="448">
        <v>3996.0000000000005</v>
      </c>
    </row>
    <row r="2394" spans="1:8">
      <c r="A2394" s="484" t="s">
        <v>5493</v>
      </c>
      <c r="B2394" s="378" t="s">
        <v>5494</v>
      </c>
      <c r="C2394" s="456">
        <v>0</v>
      </c>
      <c r="D2394" s="457">
        <v>0</v>
      </c>
      <c r="E2394" s="334">
        <v>0</v>
      </c>
      <c r="F2394" s="335">
        <v>1</v>
      </c>
      <c r="G2394" s="327">
        <v>0</v>
      </c>
      <c r="H2394" s="448">
        <v>1</v>
      </c>
    </row>
    <row r="2395" spans="1:8" ht="25.5">
      <c r="A2395" s="484" t="s">
        <v>5495</v>
      </c>
      <c r="B2395" s="378" t="s">
        <v>5496</v>
      </c>
      <c r="C2395" s="456">
        <v>0</v>
      </c>
      <c r="D2395" s="457">
        <v>0</v>
      </c>
      <c r="E2395" s="334">
        <v>10</v>
      </c>
      <c r="F2395" s="335">
        <v>19.2</v>
      </c>
      <c r="G2395" s="327">
        <v>10</v>
      </c>
      <c r="H2395" s="448">
        <v>19.2</v>
      </c>
    </row>
    <row r="2396" spans="1:8" ht="25.5">
      <c r="A2396" s="484" t="s">
        <v>5497</v>
      </c>
      <c r="B2396" s="378" t="s">
        <v>5498</v>
      </c>
      <c r="C2396" s="456">
        <v>0</v>
      </c>
      <c r="D2396" s="457">
        <v>0</v>
      </c>
      <c r="E2396" s="334">
        <v>0</v>
      </c>
      <c r="F2396" s="335">
        <v>21.6</v>
      </c>
      <c r="G2396" s="327">
        <v>0</v>
      </c>
      <c r="H2396" s="448">
        <v>21.6</v>
      </c>
    </row>
    <row r="2397" spans="1:8">
      <c r="A2397" s="484" t="s">
        <v>5499</v>
      </c>
      <c r="B2397" s="378" t="s">
        <v>5500</v>
      </c>
      <c r="C2397" s="456">
        <v>0</v>
      </c>
      <c r="D2397" s="457">
        <v>0</v>
      </c>
      <c r="E2397" s="334">
        <v>0</v>
      </c>
      <c r="F2397" s="335">
        <v>1</v>
      </c>
      <c r="G2397" s="327">
        <v>0</v>
      </c>
      <c r="H2397" s="448">
        <v>1</v>
      </c>
    </row>
    <row r="2398" spans="1:8" ht="25.5">
      <c r="A2398" s="484" t="s">
        <v>5503</v>
      </c>
      <c r="B2398" s="378" t="s">
        <v>5504</v>
      </c>
      <c r="C2398" s="456">
        <v>0</v>
      </c>
      <c r="D2398" s="457">
        <v>0</v>
      </c>
      <c r="E2398" s="334">
        <v>0</v>
      </c>
      <c r="F2398" s="335">
        <v>1</v>
      </c>
      <c r="G2398" s="327">
        <v>0</v>
      </c>
      <c r="H2398" s="448">
        <v>1</v>
      </c>
    </row>
    <row r="2399" spans="1:8" ht="25.5">
      <c r="A2399" s="484" t="s">
        <v>5505</v>
      </c>
      <c r="B2399" s="378" t="s">
        <v>5506</v>
      </c>
      <c r="C2399" s="456">
        <v>0</v>
      </c>
      <c r="D2399" s="457">
        <v>0</v>
      </c>
      <c r="E2399" s="334">
        <v>0</v>
      </c>
      <c r="F2399" s="335">
        <v>1</v>
      </c>
      <c r="G2399" s="327">
        <v>0</v>
      </c>
      <c r="H2399" s="448">
        <v>1</v>
      </c>
    </row>
    <row r="2400" spans="1:8" ht="25.5">
      <c r="A2400" s="484" t="s">
        <v>5507</v>
      </c>
      <c r="B2400" s="378" t="s">
        <v>5508</v>
      </c>
      <c r="C2400" s="456">
        <v>0</v>
      </c>
      <c r="D2400" s="457">
        <v>0</v>
      </c>
      <c r="E2400" s="334">
        <v>0</v>
      </c>
      <c r="F2400" s="335">
        <v>1</v>
      </c>
      <c r="G2400" s="327">
        <v>0</v>
      </c>
      <c r="H2400" s="448">
        <v>1</v>
      </c>
    </row>
    <row r="2401" spans="1:8" ht="25.5">
      <c r="A2401" s="484" t="s">
        <v>5509</v>
      </c>
      <c r="B2401" s="375" t="s">
        <v>5668</v>
      </c>
      <c r="C2401" s="456">
        <v>0</v>
      </c>
      <c r="D2401" s="457">
        <v>0</v>
      </c>
      <c r="E2401" s="334">
        <v>0</v>
      </c>
      <c r="F2401" s="335">
        <v>1</v>
      </c>
      <c r="G2401" s="327">
        <v>0</v>
      </c>
      <c r="H2401" s="448">
        <v>1</v>
      </c>
    </row>
    <row r="2402" spans="1:8" ht="25.5">
      <c r="A2402" s="484" t="s">
        <v>5511</v>
      </c>
      <c r="B2402" s="378" t="s">
        <v>5512</v>
      </c>
      <c r="C2402" s="456">
        <v>0</v>
      </c>
      <c r="D2402" s="457">
        <v>0</v>
      </c>
      <c r="E2402" s="334">
        <v>36</v>
      </c>
      <c r="F2402" s="335">
        <v>14.399999999999999</v>
      </c>
      <c r="G2402" s="327">
        <v>36</v>
      </c>
      <c r="H2402" s="448">
        <v>14.399999999999999</v>
      </c>
    </row>
    <row r="2403" spans="1:8" ht="25.5">
      <c r="A2403" s="484" t="s">
        <v>5513</v>
      </c>
      <c r="B2403" s="378" t="s">
        <v>5514</v>
      </c>
      <c r="C2403" s="456">
        <v>8</v>
      </c>
      <c r="D2403" s="457">
        <v>37.200000000000003</v>
      </c>
      <c r="E2403" s="334">
        <v>737</v>
      </c>
      <c r="F2403" s="335">
        <v>2934</v>
      </c>
      <c r="G2403" s="327">
        <v>745</v>
      </c>
      <c r="H2403" s="448">
        <v>2971.2</v>
      </c>
    </row>
    <row r="2404" spans="1:8" ht="25.5">
      <c r="A2404" s="484" t="s">
        <v>5673</v>
      </c>
      <c r="B2404" s="378" t="s">
        <v>5674</v>
      </c>
      <c r="C2404" s="456">
        <v>0</v>
      </c>
      <c r="D2404" s="457">
        <v>0</v>
      </c>
      <c r="E2404" s="334">
        <v>0</v>
      </c>
      <c r="F2404" s="335">
        <v>1</v>
      </c>
      <c r="G2404" s="327">
        <v>0</v>
      </c>
      <c r="H2404" s="448">
        <v>1</v>
      </c>
    </row>
    <row r="2405" spans="1:8" ht="14.25" customHeight="1">
      <c r="A2405" s="484" t="s">
        <v>5515</v>
      </c>
      <c r="B2405" s="378" t="s">
        <v>5516</v>
      </c>
      <c r="C2405" s="456">
        <v>0</v>
      </c>
      <c r="D2405" s="457">
        <v>0</v>
      </c>
      <c r="E2405" s="334">
        <v>23</v>
      </c>
      <c r="F2405" s="335">
        <v>186</v>
      </c>
      <c r="G2405" s="327">
        <v>23</v>
      </c>
      <c r="H2405" s="448">
        <v>186</v>
      </c>
    </row>
    <row r="2406" spans="1:8" ht="25.5">
      <c r="A2406" s="359" t="s">
        <v>5517</v>
      </c>
      <c r="B2406" s="360" t="s">
        <v>5518</v>
      </c>
      <c r="C2406" s="456">
        <v>0</v>
      </c>
      <c r="D2406" s="457">
        <v>0</v>
      </c>
      <c r="E2406" s="334">
        <v>426</v>
      </c>
      <c r="F2406" s="335">
        <v>1634.3999999999999</v>
      </c>
      <c r="G2406" s="327">
        <v>426</v>
      </c>
      <c r="H2406" s="448">
        <v>1634.3999999999999</v>
      </c>
    </row>
    <row r="2407" spans="1:8" ht="25.5">
      <c r="A2407" s="484" t="s">
        <v>5519</v>
      </c>
      <c r="B2407" s="378" t="s">
        <v>5520</v>
      </c>
      <c r="C2407" s="456">
        <v>2</v>
      </c>
      <c r="D2407" s="457">
        <v>12</v>
      </c>
      <c r="E2407" s="334">
        <v>189</v>
      </c>
      <c r="F2407" s="335">
        <v>937.2</v>
      </c>
      <c r="G2407" s="327">
        <v>191</v>
      </c>
      <c r="H2407" s="448">
        <v>949.2</v>
      </c>
    </row>
    <row r="2408" spans="1:8" ht="25.5">
      <c r="A2408" s="484" t="s">
        <v>5521</v>
      </c>
      <c r="B2408" s="378" t="s">
        <v>5522</v>
      </c>
      <c r="C2408" s="456">
        <v>12</v>
      </c>
      <c r="D2408" s="457">
        <v>39.6</v>
      </c>
      <c r="E2408" s="334">
        <v>1376</v>
      </c>
      <c r="F2408" s="335">
        <v>4927.2</v>
      </c>
      <c r="G2408" s="327">
        <v>1388</v>
      </c>
      <c r="H2408" s="448">
        <v>4966.8</v>
      </c>
    </row>
    <row r="2409" spans="1:8" ht="25.5">
      <c r="A2409" s="484" t="s">
        <v>5523</v>
      </c>
      <c r="B2409" s="378" t="s">
        <v>5524</v>
      </c>
      <c r="C2409" s="456">
        <v>0</v>
      </c>
      <c r="D2409" s="457">
        <v>10.8</v>
      </c>
      <c r="E2409" s="334">
        <v>219</v>
      </c>
      <c r="F2409" s="335">
        <v>740.40000000000009</v>
      </c>
      <c r="G2409" s="327">
        <v>219</v>
      </c>
      <c r="H2409" s="448">
        <v>751.2</v>
      </c>
    </row>
    <row r="2410" spans="1:8" ht="25.5">
      <c r="A2410" s="484" t="s">
        <v>5525</v>
      </c>
      <c r="B2410" s="378" t="s">
        <v>5526</v>
      </c>
      <c r="C2410" s="456">
        <v>0</v>
      </c>
      <c r="D2410" s="457">
        <v>0</v>
      </c>
      <c r="E2410" s="334">
        <v>381</v>
      </c>
      <c r="F2410" s="335">
        <v>1510.8000000000002</v>
      </c>
      <c r="G2410" s="327">
        <v>381</v>
      </c>
      <c r="H2410" s="448">
        <v>1510.8000000000002</v>
      </c>
    </row>
    <row r="2411" spans="1:8" ht="25.5">
      <c r="A2411" s="484" t="s">
        <v>5527</v>
      </c>
      <c r="B2411" s="378" t="s">
        <v>5528</v>
      </c>
      <c r="C2411" s="456">
        <v>1</v>
      </c>
      <c r="D2411" s="457">
        <v>13.2</v>
      </c>
      <c r="E2411" s="334">
        <v>506</v>
      </c>
      <c r="F2411" s="335">
        <v>2223.6</v>
      </c>
      <c r="G2411" s="327">
        <v>507</v>
      </c>
      <c r="H2411" s="448">
        <v>2236.7999999999997</v>
      </c>
    </row>
    <row r="2412" spans="1:8" ht="25.5">
      <c r="A2412" s="484" t="s">
        <v>2741</v>
      </c>
      <c r="B2412" s="378" t="s">
        <v>5529</v>
      </c>
      <c r="C2412" s="393">
        <v>150</v>
      </c>
      <c r="D2412" s="394">
        <v>334.8</v>
      </c>
      <c r="E2412" s="334">
        <v>2061</v>
      </c>
      <c r="F2412" s="335">
        <v>7472.4000000000015</v>
      </c>
      <c r="G2412" s="327">
        <v>2211</v>
      </c>
      <c r="H2412" s="448">
        <v>7807.2000000000016</v>
      </c>
    </row>
    <row r="2413" spans="1:8" ht="25.5">
      <c r="A2413" s="330" t="s">
        <v>5532</v>
      </c>
      <c r="B2413" s="331" t="s">
        <v>5533</v>
      </c>
      <c r="C2413" s="393">
        <v>0</v>
      </c>
      <c r="D2413" s="394">
        <v>0</v>
      </c>
      <c r="E2413" s="334">
        <v>329</v>
      </c>
      <c r="F2413" s="335">
        <v>1328.4</v>
      </c>
      <c r="G2413" s="327">
        <v>329</v>
      </c>
      <c r="H2413" s="448">
        <v>1328.4</v>
      </c>
    </row>
    <row r="2414" spans="1:8">
      <c r="A2414" s="484" t="s">
        <v>5536</v>
      </c>
      <c r="B2414" s="378" t="s">
        <v>5537</v>
      </c>
      <c r="C2414" s="393">
        <v>0</v>
      </c>
      <c r="D2414" s="394">
        <v>0</v>
      </c>
      <c r="E2414" s="334">
        <v>0</v>
      </c>
      <c r="F2414" s="335">
        <v>1</v>
      </c>
      <c r="G2414" s="327">
        <v>0</v>
      </c>
      <c r="H2414" s="448">
        <v>1</v>
      </c>
    </row>
    <row r="2415" spans="1:8" ht="26.25" customHeight="1">
      <c r="A2415" s="484" t="s">
        <v>5540</v>
      </c>
      <c r="B2415" s="378" t="s">
        <v>5541</v>
      </c>
      <c r="C2415" s="393">
        <v>0</v>
      </c>
      <c r="D2415" s="394">
        <v>0</v>
      </c>
      <c r="E2415" s="334">
        <v>2</v>
      </c>
      <c r="F2415" s="335">
        <v>10.8</v>
      </c>
      <c r="G2415" s="327">
        <v>2</v>
      </c>
      <c r="H2415" s="448">
        <v>10.8</v>
      </c>
    </row>
    <row r="2416" spans="1:8" ht="25.5">
      <c r="A2416" s="484" t="s">
        <v>5542</v>
      </c>
      <c r="B2416" s="378" t="s">
        <v>5543</v>
      </c>
      <c r="C2416" s="456">
        <v>0</v>
      </c>
      <c r="D2416" s="457">
        <v>0</v>
      </c>
      <c r="E2416" s="334">
        <v>16</v>
      </c>
      <c r="F2416" s="335">
        <v>78</v>
      </c>
      <c r="G2416" s="327">
        <v>16</v>
      </c>
      <c r="H2416" s="448">
        <v>78</v>
      </c>
    </row>
    <row r="2417" spans="1:8">
      <c r="A2417" s="484" t="s">
        <v>5544</v>
      </c>
      <c r="B2417" s="378" t="s">
        <v>5553</v>
      </c>
      <c r="C2417" s="456">
        <v>0</v>
      </c>
      <c r="D2417" s="457">
        <v>0</v>
      </c>
      <c r="E2417" s="334">
        <v>0</v>
      </c>
      <c r="F2417" s="335">
        <v>1.2</v>
      </c>
      <c r="G2417" s="327">
        <v>0</v>
      </c>
      <c r="H2417" s="448">
        <v>1.2</v>
      </c>
    </row>
    <row r="2418" spans="1:8" ht="25.5">
      <c r="A2418" s="484" t="s">
        <v>5546</v>
      </c>
      <c r="B2418" s="378" t="s">
        <v>5547</v>
      </c>
      <c r="C2418" s="456">
        <v>0</v>
      </c>
      <c r="D2418" s="457">
        <v>0</v>
      </c>
      <c r="E2418" s="334">
        <v>5</v>
      </c>
      <c r="F2418" s="335">
        <v>25.200000000000003</v>
      </c>
      <c r="G2418" s="327">
        <v>5</v>
      </c>
      <c r="H2418" s="448">
        <v>25.200000000000003</v>
      </c>
    </row>
    <row r="2419" spans="1:8" ht="25.5">
      <c r="A2419" s="484" t="s">
        <v>5550</v>
      </c>
      <c r="B2419" s="378" t="s">
        <v>5551</v>
      </c>
      <c r="C2419" s="456">
        <v>0</v>
      </c>
      <c r="D2419" s="457">
        <v>0</v>
      </c>
      <c r="E2419" s="334">
        <v>3</v>
      </c>
      <c r="F2419" s="335">
        <v>16.8</v>
      </c>
      <c r="G2419" s="327">
        <v>3</v>
      </c>
      <c r="H2419" s="448">
        <v>16.8</v>
      </c>
    </row>
    <row r="2420" spans="1:8">
      <c r="A2420" s="484" t="s">
        <v>5552</v>
      </c>
      <c r="B2420" s="378" t="s">
        <v>5553</v>
      </c>
      <c r="C2420" s="456">
        <v>0</v>
      </c>
      <c r="D2420" s="457">
        <v>0</v>
      </c>
      <c r="E2420" s="334">
        <v>0</v>
      </c>
      <c r="F2420" s="335">
        <v>8.4</v>
      </c>
      <c r="G2420" s="327">
        <v>0</v>
      </c>
      <c r="H2420" s="448">
        <v>8.4</v>
      </c>
    </row>
    <row r="2421" spans="1:8" ht="25.5">
      <c r="A2421" s="484" t="s">
        <v>5554</v>
      </c>
      <c r="B2421" s="378" t="s">
        <v>5555</v>
      </c>
      <c r="C2421" s="456">
        <v>0</v>
      </c>
      <c r="D2421" s="457">
        <v>0</v>
      </c>
      <c r="E2421" s="334">
        <v>36</v>
      </c>
      <c r="F2421" s="335">
        <v>120</v>
      </c>
      <c r="G2421" s="327">
        <v>36</v>
      </c>
      <c r="H2421" s="448">
        <v>120</v>
      </c>
    </row>
    <row r="2422" spans="1:8" ht="25.5">
      <c r="A2422" s="532" t="s">
        <v>5556</v>
      </c>
      <c r="B2422" s="378" t="s">
        <v>5557</v>
      </c>
      <c r="C2422" s="456">
        <v>0</v>
      </c>
      <c r="D2422" s="457">
        <v>0</v>
      </c>
      <c r="E2422" s="334">
        <v>2</v>
      </c>
      <c r="F2422" s="335">
        <v>6</v>
      </c>
      <c r="G2422" s="327">
        <v>2</v>
      </c>
      <c r="H2422" s="448">
        <v>6</v>
      </c>
    </row>
    <row r="2423" spans="1:8" ht="25.5">
      <c r="A2423" s="330" t="s">
        <v>5558</v>
      </c>
      <c r="B2423" s="331" t="s">
        <v>6205</v>
      </c>
      <c r="C2423" s="456">
        <v>0</v>
      </c>
      <c r="D2423" s="457">
        <v>0</v>
      </c>
      <c r="E2423" s="334">
        <v>0</v>
      </c>
      <c r="F2423" s="335">
        <v>2.4</v>
      </c>
      <c r="G2423" s="327">
        <v>0</v>
      </c>
      <c r="H2423" s="448">
        <v>2.4</v>
      </c>
    </row>
    <row r="2424" spans="1:8" ht="12.75" customHeight="1">
      <c r="A2424" s="359" t="s">
        <v>5799</v>
      </c>
      <c r="B2424" s="360" t="s">
        <v>5800</v>
      </c>
      <c r="C2424" s="456">
        <v>0</v>
      </c>
      <c r="D2424" s="457">
        <v>0</v>
      </c>
      <c r="E2424" s="334">
        <v>0</v>
      </c>
      <c r="F2424" s="335">
        <v>1</v>
      </c>
      <c r="G2424" s="327">
        <v>0</v>
      </c>
      <c r="H2424" s="448">
        <v>1</v>
      </c>
    </row>
    <row r="2425" spans="1:8" ht="25.5">
      <c r="A2425" s="359" t="s">
        <v>5560</v>
      </c>
      <c r="B2425" s="360" t="s">
        <v>5561</v>
      </c>
      <c r="C2425" s="456">
        <v>0</v>
      </c>
      <c r="D2425" s="457">
        <v>0</v>
      </c>
      <c r="E2425" s="334">
        <v>1</v>
      </c>
      <c r="F2425" s="335">
        <v>1.2</v>
      </c>
      <c r="G2425" s="327">
        <v>1</v>
      </c>
      <c r="H2425" s="448">
        <v>1.2</v>
      </c>
    </row>
    <row r="2426" spans="1:8" ht="25.5">
      <c r="A2426" s="359" t="s">
        <v>6542</v>
      </c>
      <c r="B2426" s="360" t="s">
        <v>6543</v>
      </c>
      <c r="C2426" s="456">
        <v>0</v>
      </c>
      <c r="D2426" s="457">
        <v>0</v>
      </c>
      <c r="E2426" s="334">
        <v>0</v>
      </c>
      <c r="F2426" s="335">
        <v>1</v>
      </c>
      <c r="G2426" s="327">
        <v>0</v>
      </c>
      <c r="H2426" s="448">
        <v>1</v>
      </c>
    </row>
    <row r="2427" spans="1:8" ht="25.5">
      <c r="A2427" s="347" t="s">
        <v>5562</v>
      </c>
      <c r="B2427" s="375" t="s">
        <v>5563</v>
      </c>
      <c r="C2427" s="456">
        <v>0</v>
      </c>
      <c r="D2427" s="457">
        <v>0</v>
      </c>
      <c r="E2427" s="334">
        <v>0</v>
      </c>
      <c r="F2427" s="335">
        <v>8.4</v>
      </c>
      <c r="G2427" s="327">
        <v>0</v>
      </c>
      <c r="H2427" s="448">
        <v>8.4</v>
      </c>
    </row>
    <row r="2428" spans="1:8" ht="12" customHeight="1">
      <c r="A2428" s="359" t="s">
        <v>5564</v>
      </c>
      <c r="B2428" s="360" t="s">
        <v>5565</v>
      </c>
      <c r="C2428" s="393">
        <v>0</v>
      </c>
      <c r="D2428" s="394">
        <v>0</v>
      </c>
      <c r="E2428" s="334">
        <v>0</v>
      </c>
      <c r="F2428" s="335">
        <v>1</v>
      </c>
      <c r="G2428" s="327">
        <v>0</v>
      </c>
      <c r="H2428" s="448">
        <v>1</v>
      </c>
    </row>
    <row r="2429" spans="1:8">
      <c r="A2429" s="330" t="s">
        <v>5566</v>
      </c>
      <c r="B2429" s="331" t="s">
        <v>6544</v>
      </c>
      <c r="C2429" s="393">
        <v>0</v>
      </c>
      <c r="D2429" s="394">
        <v>0</v>
      </c>
      <c r="E2429" s="334">
        <v>3</v>
      </c>
      <c r="F2429" s="335">
        <v>1.2</v>
      </c>
      <c r="G2429" s="327">
        <v>3</v>
      </c>
      <c r="H2429" s="448">
        <v>1.2</v>
      </c>
    </row>
    <row r="2430" spans="1:8">
      <c r="A2430" s="330" t="s">
        <v>5570</v>
      </c>
      <c r="B2430" s="331" t="s">
        <v>5571</v>
      </c>
      <c r="C2430" s="393">
        <v>0</v>
      </c>
      <c r="D2430" s="394">
        <v>0</v>
      </c>
      <c r="E2430" s="334">
        <v>21</v>
      </c>
      <c r="F2430" s="335">
        <v>49.2</v>
      </c>
      <c r="G2430" s="327">
        <v>21</v>
      </c>
      <c r="H2430" s="448">
        <v>49.2</v>
      </c>
    </row>
    <row r="2431" spans="1:8">
      <c r="A2431" s="330" t="s">
        <v>5572</v>
      </c>
      <c r="B2431" s="331" t="s">
        <v>5573</v>
      </c>
      <c r="C2431" s="393">
        <v>0</v>
      </c>
      <c r="D2431" s="394">
        <v>0</v>
      </c>
      <c r="E2431" s="334">
        <v>0</v>
      </c>
      <c r="F2431" s="335">
        <v>8.4</v>
      </c>
      <c r="G2431" s="327">
        <v>0</v>
      </c>
      <c r="H2431" s="448">
        <v>8.4</v>
      </c>
    </row>
    <row r="2432" spans="1:8">
      <c r="A2432" s="330" t="s">
        <v>5574</v>
      </c>
      <c r="B2432" s="331" t="s">
        <v>5575</v>
      </c>
      <c r="C2432" s="393">
        <v>0</v>
      </c>
      <c r="D2432" s="394">
        <v>0</v>
      </c>
      <c r="E2432" s="334">
        <v>0</v>
      </c>
      <c r="F2432" s="335">
        <v>1</v>
      </c>
      <c r="G2432" s="327">
        <v>0</v>
      </c>
      <c r="H2432" s="448">
        <v>1</v>
      </c>
    </row>
    <row r="2433" spans="1:8" ht="25.5">
      <c r="A2433" s="330" t="s">
        <v>5576</v>
      </c>
      <c r="B2433" s="331" t="s">
        <v>5577</v>
      </c>
      <c r="C2433" s="393">
        <v>1</v>
      </c>
      <c r="D2433" s="394">
        <v>4.8</v>
      </c>
      <c r="E2433" s="334">
        <v>357</v>
      </c>
      <c r="F2433" s="335">
        <v>1512</v>
      </c>
      <c r="G2433" s="327">
        <v>358</v>
      </c>
      <c r="H2433" s="448">
        <v>1516.8</v>
      </c>
    </row>
    <row r="2434" spans="1:8" ht="25.5">
      <c r="A2434" s="347" t="s">
        <v>2293</v>
      </c>
      <c r="B2434" s="375" t="s">
        <v>6545</v>
      </c>
      <c r="C2434" s="393">
        <v>0</v>
      </c>
      <c r="D2434" s="394">
        <v>0</v>
      </c>
      <c r="E2434" s="334">
        <v>0</v>
      </c>
      <c r="F2434" s="335">
        <v>1</v>
      </c>
      <c r="G2434" s="327">
        <v>0</v>
      </c>
      <c r="H2434" s="448">
        <v>1</v>
      </c>
    </row>
    <row r="2435" spans="1:8" ht="25.5">
      <c r="A2435" s="550" t="s">
        <v>2307</v>
      </c>
      <c r="B2435" s="551" t="s">
        <v>6546</v>
      </c>
      <c r="C2435" s="393">
        <v>0</v>
      </c>
      <c r="D2435" s="394">
        <v>0</v>
      </c>
      <c r="E2435" s="334">
        <v>0</v>
      </c>
      <c r="F2435" s="335">
        <v>1</v>
      </c>
      <c r="G2435" s="327">
        <v>0</v>
      </c>
      <c r="H2435" s="448">
        <v>1</v>
      </c>
    </row>
    <row r="2436" spans="1:8">
      <c r="A2436" s="347" t="s">
        <v>5578</v>
      </c>
      <c r="B2436" s="375" t="s">
        <v>5579</v>
      </c>
      <c r="C2436" s="393">
        <v>0</v>
      </c>
      <c r="D2436" s="394">
        <v>0</v>
      </c>
      <c r="E2436" s="334">
        <v>354</v>
      </c>
      <c r="F2436" s="335">
        <v>1338</v>
      </c>
      <c r="G2436" s="327">
        <v>354</v>
      </c>
      <c r="H2436" s="448">
        <v>1338</v>
      </c>
    </row>
    <row r="2437" spans="1:8">
      <c r="A2437" s="347" t="s">
        <v>1832</v>
      </c>
      <c r="B2437" s="375" t="s">
        <v>1833</v>
      </c>
      <c r="C2437" s="393">
        <v>0</v>
      </c>
      <c r="D2437" s="394">
        <v>0</v>
      </c>
      <c r="E2437" s="334">
        <v>0</v>
      </c>
      <c r="F2437" s="335">
        <v>1</v>
      </c>
      <c r="G2437" s="327">
        <v>0</v>
      </c>
      <c r="H2437" s="448">
        <v>1</v>
      </c>
    </row>
    <row r="2438" spans="1:8" ht="25.5">
      <c r="A2438" s="347" t="s">
        <v>5580</v>
      </c>
      <c r="B2438" s="375" t="s">
        <v>5581</v>
      </c>
      <c r="C2438" s="393">
        <v>0</v>
      </c>
      <c r="D2438" s="394">
        <v>0</v>
      </c>
      <c r="E2438" s="334">
        <v>16</v>
      </c>
      <c r="F2438" s="335">
        <v>49.2</v>
      </c>
      <c r="G2438" s="327">
        <v>16</v>
      </c>
      <c r="H2438" s="448">
        <v>49.2</v>
      </c>
    </row>
    <row r="2439" spans="1:8" ht="25.5">
      <c r="A2439" s="347" t="s">
        <v>1879</v>
      </c>
      <c r="B2439" s="375" t="s">
        <v>6051</v>
      </c>
      <c r="C2439" s="393">
        <v>0</v>
      </c>
      <c r="D2439" s="394">
        <v>1.1000000000000001</v>
      </c>
      <c r="E2439" s="334">
        <v>5</v>
      </c>
      <c r="F2439" s="335">
        <v>6</v>
      </c>
      <c r="G2439" s="327">
        <v>5</v>
      </c>
      <c r="H2439" s="448">
        <v>7.1</v>
      </c>
    </row>
    <row r="2440" spans="1:8" ht="25.5">
      <c r="A2440" s="347" t="s">
        <v>1880</v>
      </c>
      <c r="B2440" s="375" t="s">
        <v>6052</v>
      </c>
      <c r="C2440" s="393">
        <v>0</v>
      </c>
      <c r="D2440" s="394">
        <v>1.2</v>
      </c>
      <c r="E2440" s="334">
        <v>5</v>
      </c>
      <c r="F2440" s="335">
        <v>4.8</v>
      </c>
      <c r="G2440" s="327">
        <v>5</v>
      </c>
      <c r="H2440" s="448">
        <v>6</v>
      </c>
    </row>
    <row r="2441" spans="1:8">
      <c r="A2441" s="552" t="s">
        <v>5696</v>
      </c>
      <c r="B2441" s="553" t="s">
        <v>5619</v>
      </c>
      <c r="C2441" s="393">
        <v>0</v>
      </c>
      <c r="D2441" s="394">
        <v>0</v>
      </c>
      <c r="E2441" s="334">
        <v>0</v>
      </c>
      <c r="F2441" s="335">
        <v>1</v>
      </c>
      <c r="G2441" s="327">
        <v>0</v>
      </c>
      <c r="H2441" s="448">
        <v>1</v>
      </c>
    </row>
    <row r="2442" spans="1:8">
      <c r="A2442" s="347" t="s">
        <v>6547</v>
      </c>
      <c r="B2442" s="375" t="s">
        <v>6548</v>
      </c>
      <c r="C2442" s="393">
        <v>0</v>
      </c>
      <c r="D2442" s="394">
        <v>0</v>
      </c>
      <c r="E2442" s="334">
        <v>0</v>
      </c>
      <c r="F2442" s="335">
        <v>1</v>
      </c>
      <c r="G2442" s="327">
        <v>0</v>
      </c>
      <c r="H2442" s="448">
        <v>1</v>
      </c>
    </row>
    <row r="2443" spans="1:8">
      <c r="A2443" s="475" t="s">
        <v>3143</v>
      </c>
      <c r="B2443" s="342" t="s">
        <v>5599</v>
      </c>
      <c r="C2443" s="393">
        <v>0</v>
      </c>
      <c r="D2443" s="394"/>
      <c r="E2443" s="334">
        <v>1</v>
      </c>
      <c r="F2443" s="335"/>
      <c r="G2443" s="327">
        <v>1</v>
      </c>
      <c r="H2443" s="448"/>
    </row>
    <row r="2444" spans="1:8">
      <c r="A2444" s="330" t="s">
        <v>7327</v>
      </c>
      <c r="B2444" s="331" t="s">
        <v>7328</v>
      </c>
      <c r="C2444" s="393">
        <v>0</v>
      </c>
      <c r="D2444" s="394"/>
      <c r="E2444" s="334">
        <v>1</v>
      </c>
      <c r="F2444" s="335"/>
      <c r="G2444" s="327">
        <v>1</v>
      </c>
      <c r="H2444" s="448"/>
    </row>
    <row r="2445" spans="1:8">
      <c r="A2445" s="516" t="s">
        <v>7329</v>
      </c>
      <c r="B2445" s="375" t="s">
        <v>7330</v>
      </c>
      <c r="C2445" s="393">
        <v>0</v>
      </c>
      <c r="D2445" s="394"/>
      <c r="E2445" s="334">
        <v>1</v>
      </c>
      <c r="F2445" s="335"/>
      <c r="G2445" s="327">
        <v>1</v>
      </c>
      <c r="H2445" s="448"/>
    </row>
    <row r="2446" spans="1:8">
      <c r="A2446" s="515" t="s">
        <v>7331</v>
      </c>
      <c r="B2446" s="435" t="s">
        <v>7332</v>
      </c>
      <c r="C2446" s="393">
        <v>0</v>
      </c>
      <c r="D2446" s="394"/>
      <c r="E2446" s="334">
        <v>2</v>
      </c>
      <c r="F2446" s="335"/>
      <c r="G2446" s="327">
        <v>2</v>
      </c>
      <c r="H2446" s="448"/>
    </row>
    <row r="2447" spans="1:8" ht="25.5">
      <c r="A2447" s="475" t="s">
        <v>7333</v>
      </c>
      <c r="B2447" s="342" t="s">
        <v>7334</v>
      </c>
      <c r="C2447" s="393">
        <v>0</v>
      </c>
      <c r="D2447" s="394"/>
      <c r="E2447" s="334">
        <v>2</v>
      </c>
      <c r="F2447" s="335"/>
      <c r="G2447" s="327">
        <v>2</v>
      </c>
      <c r="H2447" s="448"/>
    </row>
    <row r="2448" spans="1:8" ht="25.5">
      <c r="A2448" s="330" t="s">
        <v>7335</v>
      </c>
      <c r="B2448" s="331" t="s">
        <v>7336</v>
      </c>
      <c r="C2448" s="393">
        <v>1</v>
      </c>
      <c r="D2448" s="394"/>
      <c r="E2448" s="334">
        <v>0</v>
      </c>
      <c r="F2448" s="335"/>
      <c r="G2448" s="327">
        <v>1</v>
      </c>
      <c r="H2448" s="448"/>
    </row>
    <row r="2449" spans="1:8">
      <c r="A2449" s="330" t="s">
        <v>7337</v>
      </c>
      <c r="B2449" s="554" t="s">
        <v>7338</v>
      </c>
      <c r="C2449" s="393">
        <v>1</v>
      </c>
      <c r="D2449" s="394"/>
      <c r="E2449" s="334">
        <v>1</v>
      </c>
      <c r="F2449" s="335"/>
      <c r="G2449" s="327">
        <v>2</v>
      </c>
      <c r="H2449" s="448"/>
    </row>
    <row r="2450" spans="1:8" ht="25.5">
      <c r="A2450" s="330" t="s">
        <v>7339</v>
      </c>
      <c r="B2450" s="331" t="s">
        <v>7340</v>
      </c>
      <c r="C2450" s="393">
        <v>0</v>
      </c>
      <c r="D2450" s="394"/>
      <c r="E2450" s="334">
        <v>7</v>
      </c>
      <c r="F2450" s="335"/>
      <c r="G2450" s="327">
        <v>7</v>
      </c>
      <c r="H2450" s="448"/>
    </row>
    <row r="2451" spans="1:8" ht="25.5">
      <c r="A2451" s="330" t="s">
        <v>7341</v>
      </c>
      <c r="B2451" s="331" t="s">
        <v>7342</v>
      </c>
      <c r="C2451" s="393">
        <v>0</v>
      </c>
      <c r="D2451" s="394"/>
      <c r="E2451" s="334">
        <v>1</v>
      </c>
      <c r="F2451" s="335"/>
      <c r="G2451" s="327">
        <v>1</v>
      </c>
      <c r="H2451" s="448"/>
    </row>
    <row r="2452" spans="1:8" ht="25.5">
      <c r="A2452" s="330" t="s">
        <v>5606</v>
      </c>
      <c r="B2452" s="331" t="s">
        <v>7343</v>
      </c>
      <c r="C2452" s="393">
        <v>0</v>
      </c>
      <c r="D2452" s="394"/>
      <c r="E2452" s="334">
        <v>1</v>
      </c>
      <c r="F2452" s="335"/>
      <c r="G2452" s="327">
        <v>1</v>
      </c>
      <c r="H2452" s="448"/>
    </row>
    <row r="2453" spans="1:8" ht="25.5">
      <c r="A2453" s="330" t="s">
        <v>7344</v>
      </c>
      <c r="B2453" s="331" t="s">
        <v>7345</v>
      </c>
      <c r="C2453" s="393">
        <v>0</v>
      </c>
      <c r="D2453" s="394"/>
      <c r="E2453" s="334">
        <v>2</v>
      </c>
      <c r="F2453" s="335"/>
      <c r="G2453" s="327">
        <v>2</v>
      </c>
      <c r="H2453" s="448"/>
    </row>
    <row r="2454" spans="1:8" ht="26.25" thickBot="1">
      <c r="A2454" s="330" t="s">
        <v>7346</v>
      </c>
      <c r="B2454" s="331" t="s">
        <v>7347</v>
      </c>
      <c r="C2454" s="393">
        <v>1</v>
      </c>
      <c r="D2454" s="394"/>
      <c r="E2454" s="334">
        <v>0</v>
      </c>
      <c r="F2454" s="335"/>
      <c r="G2454" s="327">
        <v>1</v>
      </c>
      <c r="H2454" s="448"/>
    </row>
    <row r="2455" spans="1:8" ht="26.25" thickBot="1">
      <c r="A2455" s="794"/>
      <c r="B2455" s="798" t="s">
        <v>6549</v>
      </c>
      <c r="C2455" s="789">
        <v>1033</v>
      </c>
      <c r="D2455" s="1076">
        <v>3476.1000000000004</v>
      </c>
      <c r="E2455" s="789">
        <v>24758</v>
      </c>
      <c r="F2455" s="1076">
        <v>89956.199999999968</v>
      </c>
      <c r="G2455" s="789">
        <v>25791</v>
      </c>
      <c r="H2455" s="1076">
        <v>93432.299999999945</v>
      </c>
    </row>
    <row r="2456" spans="1:8" ht="13.5" thickBot="1">
      <c r="A2456" s="476"/>
      <c r="B2456" s="500"/>
      <c r="C2456" s="501"/>
      <c r="D2456" s="502"/>
      <c r="E2456" s="503"/>
      <c r="F2456" s="504"/>
      <c r="G2456" s="505"/>
      <c r="H2456" s="506"/>
    </row>
    <row r="2457" spans="1:8" ht="13.5" thickBot="1">
      <c r="A2457" s="2029" t="s">
        <v>6550</v>
      </c>
      <c r="B2457" s="2030"/>
      <c r="C2457" s="2030"/>
      <c r="D2457" s="2030"/>
      <c r="E2457" s="2030"/>
      <c r="F2457" s="2030"/>
      <c r="G2457" s="2030"/>
      <c r="H2457" s="2044"/>
    </row>
    <row r="2458" spans="1:8">
      <c r="A2458" s="555" t="s">
        <v>5699</v>
      </c>
      <c r="B2458" s="556" t="s">
        <v>5700</v>
      </c>
      <c r="C2458" s="557">
        <v>0</v>
      </c>
      <c r="D2458" s="558">
        <v>4.8</v>
      </c>
      <c r="E2458" s="557">
        <v>0</v>
      </c>
      <c r="F2458" s="558">
        <v>1</v>
      </c>
      <c r="G2458" s="327">
        <v>0</v>
      </c>
      <c r="H2458" s="328">
        <v>5.8</v>
      </c>
    </row>
    <row r="2459" spans="1:8">
      <c r="A2459" s="555" t="s">
        <v>6551</v>
      </c>
      <c r="B2459" s="556" t="s">
        <v>6552</v>
      </c>
      <c r="C2459" s="557">
        <v>23</v>
      </c>
      <c r="D2459" s="558">
        <v>7.1999999999999993</v>
      </c>
      <c r="E2459" s="557">
        <v>30</v>
      </c>
      <c r="F2459" s="558">
        <v>30</v>
      </c>
      <c r="G2459" s="327">
        <v>53</v>
      </c>
      <c r="H2459" s="328">
        <v>37.200000000000003</v>
      </c>
    </row>
    <row r="2460" spans="1:8">
      <c r="A2460" s="555" t="s">
        <v>5380</v>
      </c>
      <c r="B2460" s="556" t="s">
        <v>6553</v>
      </c>
      <c r="C2460" s="557">
        <v>0</v>
      </c>
      <c r="D2460" s="558">
        <v>1.2</v>
      </c>
      <c r="E2460" s="557">
        <v>0</v>
      </c>
      <c r="F2460" s="558">
        <v>1</v>
      </c>
      <c r="G2460" s="327">
        <v>0</v>
      </c>
      <c r="H2460" s="328">
        <v>2.2000000000000002</v>
      </c>
    </row>
    <row r="2461" spans="1:8">
      <c r="A2461" s="555" t="s">
        <v>3338</v>
      </c>
      <c r="B2461" s="556" t="s">
        <v>5178</v>
      </c>
      <c r="C2461" s="557">
        <v>0</v>
      </c>
      <c r="D2461" s="558">
        <v>1.2</v>
      </c>
      <c r="E2461" s="557">
        <v>0</v>
      </c>
      <c r="F2461" s="558">
        <v>1.2</v>
      </c>
      <c r="G2461" s="327">
        <v>0</v>
      </c>
      <c r="H2461" s="328">
        <v>2.4</v>
      </c>
    </row>
    <row r="2462" spans="1:8">
      <c r="A2462" s="555" t="s">
        <v>3340</v>
      </c>
      <c r="B2462" s="556" t="s">
        <v>3341</v>
      </c>
      <c r="C2462" s="557">
        <v>0</v>
      </c>
      <c r="D2462" s="558">
        <v>1.2</v>
      </c>
      <c r="E2462" s="557">
        <v>2</v>
      </c>
      <c r="F2462" s="558">
        <v>9.6</v>
      </c>
      <c r="G2462" s="327">
        <v>2</v>
      </c>
      <c r="H2462" s="328">
        <v>10.799999999999999</v>
      </c>
    </row>
    <row r="2463" spans="1:8">
      <c r="A2463" s="555" t="s">
        <v>6554</v>
      </c>
      <c r="B2463" s="556" t="s">
        <v>6555</v>
      </c>
      <c r="C2463" s="557">
        <v>0</v>
      </c>
      <c r="D2463" s="558">
        <v>0</v>
      </c>
      <c r="E2463" s="557">
        <v>0</v>
      </c>
      <c r="F2463" s="558">
        <v>3.5999999999999996</v>
      </c>
      <c r="G2463" s="327">
        <v>0</v>
      </c>
      <c r="H2463" s="328">
        <v>3.5999999999999996</v>
      </c>
    </row>
    <row r="2464" spans="1:8">
      <c r="A2464" s="555" t="s">
        <v>3342</v>
      </c>
      <c r="B2464" s="556" t="s">
        <v>3343</v>
      </c>
      <c r="C2464" s="557">
        <v>0</v>
      </c>
      <c r="D2464" s="558">
        <v>0</v>
      </c>
      <c r="E2464" s="557">
        <v>10</v>
      </c>
      <c r="F2464" s="558">
        <v>56.399999999999991</v>
      </c>
      <c r="G2464" s="327">
        <v>10</v>
      </c>
      <c r="H2464" s="328">
        <v>56.399999999999991</v>
      </c>
    </row>
    <row r="2465" spans="1:8">
      <c r="A2465" s="555" t="s">
        <v>6556</v>
      </c>
      <c r="B2465" s="556" t="s">
        <v>6557</v>
      </c>
      <c r="C2465" s="557">
        <v>0</v>
      </c>
      <c r="D2465" s="558">
        <v>0</v>
      </c>
      <c r="E2465" s="557">
        <v>2</v>
      </c>
      <c r="F2465" s="558">
        <v>6</v>
      </c>
      <c r="G2465" s="327">
        <v>2</v>
      </c>
      <c r="H2465" s="328">
        <v>6</v>
      </c>
    </row>
    <row r="2466" spans="1:8">
      <c r="A2466" s="555" t="s">
        <v>6558</v>
      </c>
      <c r="B2466" s="556" t="s">
        <v>6559</v>
      </c>
      <c r="C2466" s="557">
        <v>0</v>
      </c>
      <c r="D2466" s="558">
        <v>0</v>
      </c>
      <c r="E2466" s="557">
        <v>0</v>
      </c>
      <c r="F2466" s="558">
        <v>1.2</v>
      </c>
      <c r="G2466" s="327">
        <v>0</v>
      </c>
      <c r="H2466" s="328">
        <v>1.2</v>
      </c>
    </row>
    <row r="2467" spans="1:8">
      <c r="A2467" s="555" t="s">
        <v>6560</v>
      </c>
      <c r="B2467" s="556" t="s">
        <v>6561</v>
      </c>
      <c r="C2467" s="557">
        <v>56</v>
      </c>
      <c r="D2467" s="558">
        <v>229.20000000000002</v>
      </c>
      <c r="E2467" s="557">
        <v>46</v>
      </c>
      <c r="F2467" s="558">
        <v>367.2</v>
      </c>
      <c r="G2467" s="327">
        <v>102</v>
      </c>
      <c r="H2467" s="328">
        <v>596.4</v>
      </c>
    </row>
    <row r="2468" spans="1:8">
      <c r="A2468" s="555" t="s">
        <v>6562</v>
      </c>
      <c r="B2468" s="556" t="s">
        <v>6563</v>
      </c>
      <c r="C2468" s="557">
        <v>246</v>
      </c>
      <c r="D2468" s="558">
        <v>740</v>
      </c>
      <c r="E2468" s="557">
        <v>158</v>
      </c>
      <c r="F2468" s="558">
        <v>601.19999999999993</v>
      </c>
      <c r="G2468" s="327">
        <v>404</v>
      </c>
      <c r="H2468" s="328">
        <v>1341.1999999999998</v>
      </c>
    </row>
    <row r="2469" spans="1:8">
      <c r="A2469" s="555" t="s">
        <v>6564</v>
      </c>
      <c r="B2469" s="556" t="s">
        <v>6565</v>
      </c>
      <c r="C2469" s="557">
        <v>0</v>
      </c>
      <c r="D2469" s="558">
        <v>0</v>
      </c>
      <c r="E2469" s="557">
        <v>117</v>
      </c>
      <c r="F2469" s="558">
        <v>604.80000000000007</v>
      </c>
      <c r="G2469" s="327">
        <v>117</v>
      </c>
      <c r="H2469" s="328">
        <v>604.80000000000007</v>
      </c>
    </row>
    <row r="2470" spans="1:8">
      <c r="A2470" s="555" t="s">
        <v>6566</v>
      </c>
      <c r="B2470" s="556" t="s">
        <v>6567</v>
      </c>
      <c r="C2470" s="557">
        <v>0</v>
      </c>
      <c r="D2470" s="558">
        <v>0</v>
      </c>
      <c r="E2470" s="557">
        <v>0</v>
      </c>
      <c r="F2470" s="558">
        <v>1</v>
      </c>
      <c r="G2470" s="327">
        <v>0</v>
      </c>
      <c r="H2470" s="328">
        <v>1</v>
      </c>
    </row>
    <row r="2471" spans="1:8">
      <c r="A2471" s="555" t="s">
        <v>6568</v>
      </c>
      <c r="B2471" s="556" t="s">
        <v>6569</v>
      </c>
      <c r="C2471" s="557">
        <v>0</v>
      </c>
      <c r="D2471" s="558">
        <v>2.4</v>
      </c>
      <c r="E2471" s="557">
        <v>0</v>
      </c>
      <c r="F2471" s="558">
        <v>1</v>
      </c>
      <c r="G2471" s="327">
        <v>0</v>
      </c>
      <c r="H2471" s="328">
        <v>3.4</v>
      </c>
    </row>
    <row r="2472" spans="1:8">
      <c r="A2472" s="555" t="s">
        <v>3577</v>
      </c>
      <c r="B2472" s="556" t="s">
        <v>6570</v>
      </c>
      <c r="C2472" s="557">
        <v>1</v>
      </c>
      <c r="D2472" s="558">
        <v>9.9</v>
      </c>
      <c r="E2472" s="557">
        <v>3</v>
      </c>
      <c r="F2472" s="558">
        <v>7.1999999999999993</v>
      </c>
      <c r="G2472" s="327">
        <v>4</v>
      </c>
      <c r="H2472" s="328">
        <v>17.100000000000001</v>
      </c>
    </row>
    <row r="2473" spans="1:8" ht="25.5">
      <c r="A2473" s="555" t="s">
        <v>6571</v>
      </c>
      <c r="B2473" s="556" t="s">
        <v>6572</v>
      </c>
      <c r="C2473" s="557">
        <v>2</v>
      </c>
      <c r="D2473" s="558">
        <v>8</v>
      </c>
      <c r="E2473" s="557">
        <v>1</v>
      </c>
      <c r="F2473" s="558">
        <v>9.6</v>
      </c>
      <c r="G2473" s="327">
        <v>3</v>
      </c>
      <c r="H2473" s="328">
        <v>17.600000000000001</v>
      </c>
    </row>
    <row r="2474" spans="1:8" ht="25.5">
      <c r="A2474" s="555" t="s">
        <v>6573</v>
      </c>
      <c r="B2474" s="556" t="s">
        <v>6574</v>
      </c>
      <c r="C2474" s="557">
        <v>3</v>
      </c>
      <c r="D2474" s="558">
        <v>3.5999999999999996</v>
      </c>
      <c r="E2474" s="557">
        <v>0</v>
      </c>
      <c r="F2474" s="558">
        <v>1</v>
      </c>
      <c r="G2474" s="327">
        <v>3</v>
      </c>
      <c r="H2474" s="328">
        <v>4.5999999999999996</v>
      </c>
    </row>
    <row r="2475" spans="1:8">
      <c r="A2475" s="555" t="s">
        <v>6575</v>
      </c>
      <c r="B2475" s="556" t="s">
        <v>6576</v>
      </c>
      <c r="C2475" s="557">
        <v>0</v>
      </c>
      <c r="D2475" s="558">
        <v>3.5999999999999996</v>
      </c>
      <c r="E2475" s="557">
        <v>0</v>
      </c>
      <c r="F2475" s="558">
        <v>1.2</v>
      </c>
      <c r="G2475" s="327">
        <v>0</v>
      </c>
      <c r="H2475" s="328">
        <v>4.8</v>
      </c>
    </row>
    <row r="2476" spans="1:8">
      <c r="A2476" s="555" t="s">
        <v>6577</v>
      </c>
      <c r="B2476" s="556" t="s">
        <v>6578</v>
      </c>
      <c r="C2476" s="557">
        <v>3</v>
      </c>
      <c r="D2476" s="558">
        <v>7.7</v>
      </c>
      <c r="E2476" s="557">
        <v>0</v>
      </c>
      <c r="F2476" s="558">
        <v>7.1999999999999993</v>
      </c>
      <c r="G2476" s="327">
        <v>3</v>
      </c>
      <c r="H2476" s="328">
        <v>14.899999999999999</v>
      </c>
    </row>
    <row r="2477" spans="1:8">
      <c r="A2477" s="555" t="s">
        <v>6579</v>
      </c>
      <c r="B2477" s="556" t="s">
        <v>6580</v>
      </c>
      <c r="C2477" s="557">
        <v>0</v>
      </c>
      <c r="D2477" s="558">
        <v>11</v>
      </c>
      <c r="E2477" s="557">
        <v>3</v>
      </c>
      <c r="F2477" s="558">
        <v>8.4</v>
      </c>
      <c r="G2477" s="327">
        <v>3</v>
      </c>
      <c r="H2477" s="328">
        <v>19.399999999999999</v>
      </c>
    </row>
    <row r="2478" spans="1:8" ht="25.5">
      <c r="A2478" s="365" t="s">
        <v>3581</v>
      </c>
      <c r="B2478" s="366" t="s">
        <v>3582</v>
      </c>
      <c r="C2478" s="559">
        <v>0</v>
      </c>
      <c r="D2478" s="560">
        <v>2</v>
      </c>
      <c r="E2478" s="559">
        <v>1</v>
      </c>
      <c r="F2478" s="560">
        <v>1.2</v>
      </c>
      <c r="G2478" s="327">
        <v>1</v>
      </c>
      <c r="H2478" s="328">
        <v>3.2</v>
      </c>
    </row>
    <row r="2479" spans="1:8" ht="38.25">
      <c r="A2479" s="365" t="s">
        <v>6581</v>
      </c>
      <c r="B2479" s="366" t="s">
        <v>6582</v>
      </c>
      <c r="C2479" s="559">
        <v>0</v>
      </c>
      <c r="D2479" s="560">
        <v>0</v>
      </c>
      <c r="E2479" s="559">
        <v>25</v>
      </c>
      <c r="F2479" s="560">
        <v>225.59999999999997</v>
      </c>
      <c r="G2479" s="327">
        <v>25</v>
      </c>
      <c r="H2479" s="328">
        <v>225.59999999999997</v>
      </c>
    </row>
    <row r="2480" spans="1:8">
      <c r="A2480" s="365" t="s">
        <v>3583</v>
      </c>
      <c r="B2480" s="366" t="s">
        <v>3584</v>
      </c>
      <c r="C2480" s="559">
        <v>0</v>
      </c>
      <c r="D2480" s="560">
        <v>0</v>
      </c>
      <c r="E2480" s="559">
        <v>0</v>
      </c>
      <c r="F2480" s="560">
        <v>1.2</v>
      </c>
      <c r="G2480" s="327">
        <v>0</v>
      </c>
      <c r="H2480" s="328">
        <v>1.2</v>
      </c>
    </row>
    <row r="2481" spans="1:8" ht="25.5">
      <c r="A2481" s="365" t="s">
        <v>6583</v>
      </c>
      <c r="B2481" s="366" t="s">
        <v>6584</v>
      </c>
      <c r="C2481" s="559">
        <v>0</v>
      </c>
      <c r="D2481" s="560">
        <v>0</v>
      </c>
      <c r="E2481" s="559">
        <v>2</v>
      </c>
      <c r="F2481" s="560">
        <v>21.6</v>
      </c>
      <c r="G2481" s="395">
        <v>2</v>
      </c>
      <c r="H2481" s="472">
        <v>21.6</v>
      </c>
    </row>
    <row r="2482" spans="1:8">
      <c r="A2482" s="365" t="s">
        <v>6585</v>
      </c>
      <c r="B2482" s="366" t="s">
        <v>6586</v>
      </c>
      <c r="C2482" s="559">
        <v>0</v>
      </c>
      <c r="D2482" s="560">
        <v>0</v>
      </c>
      <c r="E2482" s="559">
        <v>0</v>
      </c>
      <c r="F2482" s="560">
        <v>2.4</v>
      </c>
      <c r="G2482" s="327">
        <v>0</v>
      </c>
      <c r="H2482" s="328">
        <v>2.4</v>
      </c>
    </row>
    <row r="2483" spans="1:8">
      <c r="A2483" s="365" t="s">
        <v>6587</v>
      </c>
      <c r="B2483" s="366" t="s">
        <v>3087</v>
      </c>
      <c r="C2483" s="559">
        <v>7</v>
      </c>
      <c r="D2483" s="560">
        <v>2.4</v>
      </c>
      <c r="E2483" s="559">
        <v>19</v>
      </c>
      <c r="F2483" s="560">
        <v>117.6</v>
      </c>
      <c r="G2483" s="327">
        <v>26</v>
      </c>
      <c r="H2483" s="328">
        <v>120</v>
      </c>
    </row>
    <row r="2484" spans="1:8">
      <c r="A2484" s="330" t="s">
        <v>6588</v>
      </c>
      <c r="B2484" s="331" t="s">
        <v>6589</v>
      </c>
      <c r="C2484" s="559">
        <v>0</v>
      </c>
      <c r="D2484" s="560">
        <v>0</v>
      </c>
      <c r="E2484" s="559">
        <v>0</v>
      </c>
      <c r="F2484" s="560">
        <v>1</v>
      </c>
      <c r="G2484" s="395">
        <v>0</v>
      </c>
      <c r="H2484" s="472">
        <v>1</v>
      </c>
    </row>
    <row r="2485" spans="1:8">
      <c r="A2485" s="365" t="s">
        <v>6590</v>
      </c>
      <c r="B2485" s="366" t="s">
        <v>3840</v>
      </c>
      <c r="C2485" s="559">
        <v>31</v>
      </c>
      <c r="D2485" s="560">
        <v>88.800000000000011</v>
      </c>
      <c r="E2485" s="559">
        <v>22</v>
      </c>
      <c r="F2485" s="560">
        <v>97.199999999999989</v>
      </c>
      <c r="G2485" s="327">
        <v>53</v>
      </c>
      <c r="H2485" s="328">
        <v>186</v>
      </c>
    </row>
    <row r="2486" spans="1:8" ht="25.5">
      <c r="A2486" s="365" t="s">
        <v>6591</v>
      </c>
      <c r="B2486" s="366" t="s">
        <v>6592</v>
      </c>
      <c r="C2486" s="559">
        <v>10</v>
      </c>
      <c r="D2486" s="560">
        <v>27.599999999999998</v>
      </c>
      <c r="E2486" s="559">
        <v>4</v>
      </c>
      <c r="F2486" s="560">
        <v>30</v>
      </c>
      <c r="G2486" s="327">
        <v>14</v>
      </c>
      <c r="H2486" s="328">
        <v>57.599999999999994</v>
      </c>
    </row>
    <row r="2487" spans="1:8" ht="25.5">
      <c r="A2487" s="330" t="s">
        <v>6593</v>
      </c>
      <c r="B2487" s="331" t="s">
        <v>6594</v>
      </c>
      <c r="C2487" s="559">
        <v>3</v>
      </c>
      <c r="D2487" s="560">
        <v>4.4000000000000004</v>
      </c>
      <c r="E2487" s="559">
        <v>4</v>
      </c>
      <c r="F2487" s="560">
        <v>6</v>
      </c>
      <c r="G2487" s="327">
        <v>7</v>
      </c>
      <c r="H2487" s="328">
        <v>10.4</v>
      </c>
    </row>
    <row r="2488" spans="1:8">
      <c r="A2488" s="365" t="s">
        <v>3841</v>
      </c>
      <c r="B2488" s="366" t="s">
        <v>3842</v>
      </c>
      <c r="C2488" s="559">
        <v>166</v>
      </c>
      <c r="D2488" s="560">
        <v>546</v>
      </c>
      <c r="E2488" s="559">
        <v>121</v>
      </c>
      <c r="F2488" s="560">
        <v>562.79999999999995</v>
      </c>
      <c r="G2488" s="327">
        <v>287</v>
      </c>
      <c r="H2488" s="328">
        <v>1108.8</v>
      </c>
    </row>
    <row r="2489" spans="1:8">
      <c r="A2489" s="365" t="s">
        <v>6595</v>
      </c>
      <c r="B2489" s="366" t="s">
        <v>6596</v>
      </c>
      <c r="C2489" s="559">
        <v>110</v>
      </c>
      <c r="D2489" s="560">
        <v>331.2</v>
      </c>
      <c r="E2489" s="559">
        <v>67</v>
      </c>
      <c r="F2489" s="560">
        <v>264</v>
      </c>
      <c r="G2489" s="395">
        <v>177</v>
      </c>
      <c r="H2489" s="472">
        <v>595.20000000000005</v>
      </c>
    </row>
    <row r="2490" spans="1:8" ht="25.5">
      <c r="A2490" s="365" t="s">
        <v>6597</v>
      </c>
      <c r="B2490" s="366" t="s">
        <v>6598</v>
      </c>
      <c r="C2490" s="559">
        <v>45</v>
      </c>
      <c r="D2490" s="560">
        <v>153.6</v>
      </c>
      <c r="E2490" s="559">
        <v>42</v>
      </c>
      <c r="F2490" s="560">
        <v>146.4</v>
      </c>
      <c r="G2490" s="327">
        <v>87</v>
      </c>
      <c r="H2490" s="328">
        <v>300</v>
      </c>
    </row>
    <row r="2491" spans="1:8">
      <c r="A2491" s="365" t="s">
        <v>6599</v>
      </c>
      <c r="B2491" s="366" t="s">
        <v>6600</v>
      </c>
      <c r="C2491" s="559">
        <v>0</v>
      </c>
      <c r="D2491" s="560">
        <v>0</v>
      </c>
      <c r="E2491" s="559">
        <v>0</v>
      </c>
      <c r="F2491" s="560">
        <v>1.2</v>
      </c>
      <c r="G2491" s="327">
        <v>0</v>
      </c>
      <c r="H2491" s="328">
        <v>1.2</v>
      </c>
    </row>
    <row r="2492" spans="1:8">
      <c r="A2492" s="365" t="s">
        <v>5404</v>
      </c>
      <c r="B2492" s="366" t="s">
        <v>5405</v>
      </c>
      <c r="C2492" s="559">
        <v>389</v>
      </c>
      <c r="D2492" s="560">
        <v>1148.4000000000001</v>
      </c>
      <c r="E2492" s="559">
        <v>251</v>
      </c>
      <c r="F2492" s="560">
        <v>1000.8</v>
      </c>
      <c r="G2492" s="395">
        <v>640</v>
      </c>
      <c r="H2492" s="472">
        <v>2149.1999999999998</v>
      </c>
    </row>
    <row r="2493" spans="1:8" ht="14.25" customHeight="1">
      <c r="A2493" s="365" t="s">
        <v>6601</v>
      </c>
      <c r="B2493" s="366" t="s">
        <v>6602</v>
      </c>
      <c r="C2493" s="559">
        <v>0</v>
      </c>
      <c r="D2493" s="560">
        <v>0</v>
      </c>
      <c r="E2493" s="559">
        <v>0</v>
      </c>
      <c r="F2493" s="560">
        <v>1.2</v>
      </c>
      <c r="G2493" s="327">
        <v>0</v>
      </c>
      <c r="H2493" s="328">
        <v>1.2</v>
      </c>
    </row>
    <row r="2494" spans="1:8">
      <c r="A2494" s="365" t="s">
        <v>6603</v>
      </c>
      <c r="B2494" s="366" t="s">
        <v>6604</v>
      </c>
      <c r="C2494" s="559">
        <v>3</v>
      </c>
      <c r="D2494" s="560">
        <v>10.8</v>
      </c>
      <c r="E2494" s="559">
        <v>3</v>
      </c>
      <c r="F2494" s="560">
        <v>16.8</v>
      </c>
      <c r="G2494" s="327">
        <v>6</v>
      </c>
      <c r="H2494" s="328">
        <v>27.6</v>
      </c>
    </row>
    <row r="2495" spans="1:8" ht="17.25" customHeight="1">
      <c r="A2495" s="365" t="s">
        <v>6605</v>
      </c>
      <c r="B2495" s="366" t="s">
        <v>6606</v>
      </c>
      <c r="C2495" s="559">
        <v>5</v>
      </c>
      <c r="D2495" s="560">
        <v>6</v>
      </c>
      <c r="E2495" s="559">
        <v>1</v>
      </c>
      <c r="F2495" s="560">
        <v>8.4</v>
      </c>
      <c r="G2495" s="395">
        <v>6</v>
      </c>
      <c r="H2495" s="472">
        <v>14.4</v>
      </c>
    </row>
    <row r="2496" spans="1:8">
      <c r="A2496" s="365" t="s">
        <v>5431</v>
      </c>
      <c r="B2496" s="366" t="s">
        <v>6607</v>
      </c>
      <c r="C2496" s="559">
        <v>0</v>
      </c>
      <c r="D2496" s="560">
        <v>1.2</v>
      </c>
      <c r="E2496" s="559">
        <v>0</v>
      </c>
      <c r="F2496" s="560">
        <v>1</v>
      </c>
      <c r="G2496" s="327">
        <v>0</v>
      </c>
      <c r="H2496" s="328">
        <v>2.2000000000000002</v>
      </c>
    </row>
    <row r="2497" spans="1:12">
      <c r="A2497" s="347" t="s">
        <v>6608</v>
      </c>
      <c r="B2497" s="375" t="s">
        <v>5480</v>
      </c>
      <c r="C2497" s="559">
        <v>81</v>
      </c>
      <c r="D2497" s="560">
        <v>210</v>
      </c>
      <c r="E2497" s="559">
        <v>146</v>
      </c>
      <c r="F2497" s="560">
        <v>385.2</v>
      </c>
      <c r="G2497" s="327">
        <v>227</v>
      </c>
      <c r="H2497" s="328">
        <v>595.20000000000005</v>
      </c>
    </row>
    <row r="2498" spans="1:12">
      <c r="A2498" s="561" t="s">
        <v>5654</v>
      </c>
      <c r="B2498" s="562" t="s">
        <v>5655</v>
      </c>
      <c r="C2498" s="559">
        <v>458</v>
      </c>
      <c r="D2498" s="560">
        <v>920.40000000000009</v>
      </c>
      <c r="E2498" s="559">
        <v>276</v>
      </c>
      <c r="F2498" s="560">
        <v>808.8</v>
      </c>
      <c r="G2498" s="395">
        <v>734</v>
      </c>
      <c r="H2498" s="472">
        <v>1729.2</v>
      </c>
    </row>
    <row r="2499" spans="1:12" ht="25.5">
      <c r="A2499" s="563" t="s">
        <v>5527</v>
      </c>
      <c r="B2499" s="331" t="s">
        <v>5528</v>
      </c>
      <c r="C2499" s="559">
        <v>0</v>
      </c>
      <c r="D2499" s="560">
        <v>8</v>
      </c>
      <c r="E2499" s="559">
        <v>1</v>
      </c>
      <c r="F2499" s="560">
        <v>38.4</v>
      </c>
      <c r="G2499" s="327">
        <v>1</v>
      </c>
      <c r="H2499" s="328">
        <v>46.4</v>
      </c>
    </row>
    <row r="2500" spans="1:12" ht="25.5">
      <c r="A2500" s="330" t="s">
        <v>2741</v>
      </c>
      <c r="B2500" s="331" t="s">
        <v>5529</v>
      </c>
      <c r="C2500" s="559">
        <v>3</v>
      </c>
      <c r="D2500" s="560">
        <v>17.600000000000001</v>
      </c>
      <c r="E2500" s="559">
        <v>28</v>
      </c>
      <c r="F2500" s="560">
        <v>175.20000000000002</v>
      </c>
      <c r="G2500" s="327">
        <v>31</v>
      </c>
      <c r="H2500" s="328">
        <v>192.8</v>
      </c>
    </row>
    <row r="2501" spans="1:12" ht="25.5">
      <c r="A2501" s="564" t="s">
        <v>5556</v>
      </c>
      <c r="B2501" s="331" t="s">
        <v>5557</v>
      </c>
      <c r="C2501" s="559">
        <v>0</v>
      </c>
      <c r="D2501" s="560">
        <v>0</v>
      </c>
      <c r="E2501" s="559">
        <v>0</v>
      </c>
      <c r="F2501" s="560">
        <v>2.4</v>
      </c>
      <c r="G2501" s="395">
        <v>0</v>
      </c>
      <c r="H2501" s="472">
        <v>2.4</v>
      </c>
    </row>
    <row r="2502" spans="1:12">
      <c r="A2502" s="565" t="s">
        <v>6609</v>
      </c>
      <c r="B2502" s="566" t="s">
        <v>6610</v>
      </c>
      <c r="C2502" s="559">
        <v>153</v>
      </c>
      <c r="D2502" s="560">
        <v>598.79999999999995</v>
      </c>
      <c r="E2502" s="559">
        <v>0</v>
      </c>
      <c r="F2502" s="560">
        <v>1</v>
      </c>
      <c r="G2502" s="327">
        <v>153</v>
      </c>
      <c r="H2502" s="328">
        <v>599.79999999999995</v>
      </c>
    </row>
    <row r="2503" spans="1:12" ht="25.5" customHeight="1">
      <c r="A2503" s="365" t="s">
        <v>6611</v>
      </c>
      <c r="B2503" s="366" t="s">
        <v>6612</v>
      </c>
      <c r="C2503" s="559">
        <v>5</v>
      </c>
      <c r="D2503" s="560">
        <v>4.8</v>
      </c>
      <c r="E2503" s="559">
        <v>0</v>
      </c>
      <c r="F2503" s="560">
        <v>1</v>
      </c>
      <c r="G2503" s="327">
        <v>5</v>
      </c>
      <c r="H2503" s="328">
        <v>5.8</v>
      </c>
    </row>
    <row r="2504" spans="1:12" ht="25.5">
      <c r="A2504" s="365" t="s">
        <v>5517</v>
      </c>
      <c r="B2504" s="366" t="s">
        <v>6741</v>
      </c>
      <c r="C2504" s="559">
        <v>1</v>
      </c>
      <c r="D2504" s="560"/>
      <c r="E2504" s="559">
        <v>0</v>
      </c>
      <c r="F2504" s="560"/>
      <c r="G2504" s="395">
        <v>1</v>
      </c>
      <c r="H2504" s="472"/>
    </row>
    <row r="2505" spans="1:12" ht="26.25" thickBot="1">
      <c r="A2505" s="361" t="s">
        <v>5525</v>
      </c>
      <c r="B2505" s="360" t="s">
        <v>6743</v>
      </c>
      <c r="C2505" s="559">
        <v>0</v>
      </c>
      <c r="D2505" s="560"/>
      <c r="E2505" s="559">
        <v>3</v>
      </c>
      <c r="F2505" s="560"/>
      <c r="G2505" s="327">
        <v>3</v>
      </c>
      <c r="H2505" s="328"/>
    </row>
    <row r="2506" spans="1:12" ht="13.5" thickBot="1">
      <c r="A2506" s="794"/>
      <c r="B2506" s="798" t="s">
        <v>6613</v>
      </c>
      <c r="C2506" s="789">
        <v>1804</v>
      </c>
      <c r="D2506" s="1076">
        <v>5113.0000000000009</v>
      </c>
      <c r="E2506" s="789">
        <v>1388</v>
      </c>
      <c r="F2506" s="1076">
        <v>5638.199999999998</v>
      </c>
      <c r="G2506" s="789">
        <v>3192</v>
      </c>
      <c r="H2506" s="1076">
        <v>10751.199999999995</v>
      </c>
    </row>
    <row r="2507" spans="1:12" ht="16.5" thickBot="1">
      <c r="A2507" s="2048" t="s">
        <v>1476</v>
      </c>
      <c r="B2507" s="2049"/>
      <c r="C2507" s="799">
        <v>90429</v>
      </c>
      <c r="D2507" s="1077">
        <v>306177</v>
      </c>
      <c r="E2507" s="799">
        <v>339883</v>
      </c>
      <c r="F2507" s="1077">
        <v>1110817</v>
      </c>
      <c r="G2507" s="799">
        <v>430312</v>
      </c>
      <c r="H2507" s="1077">
        <v>1416994.0272727271</v>
      </c>
      <c r="J2507" s="329"/>
      <c r="K2507" s="329"/>
      <c r="L2507" s="329"/>
    </row>
    <row r="2508" spans="1:12" ht="18.75" customHeight="1" thickBot="1">
      <c r="A2508" s="2026" t="s">
        <v>1469</v>
      </c>
      <c r="B2508" s="2027"/>
      <c r="C2508" s="2027"/>
      <c r="D2508" s="2027"/>
      <c r="E2508" s="2027"/>
      <c r="F2508" s="2027"/>
      <c r="G2508" s="2027"/>
      <c r="H2508" s="2028"/>
    </row>
    <row r="2509" spans="1:12" ht="12" customHeight="1">
      <c r="A2509" s="521" t="s">
        <v>5949</v>
      </c>
      <c r="B2509" s="348" t="s">
        <v>6614</v>
      </c>
      <c r="C2509" s="567"/>
      <c r="D2509" s="568"/>
      <c r="E2509" s="569">
        <v>0</v>
      </c>
      <c r="F2509" s="570">
        <v>0</v>
      </c>
      <c r="G2509" s="571">
        <v>0</v>
      </c>
      <c r="H2509" s="572">
        <v>0</v>
      </c>
    </row>
    <row r="2510" spans="1:12" ht="12" customHeight="1">
      <c r="A2510" s="521" t="s">
        <v>6615</v>
      </c>
      <c r="B2510" s="348" t="s">
        <v>6616</v>
      </c>
      <c r="C2510" s="567"/>
      <c r="D2510" s="568"/>
      <c r="E2510" s="569">
        <v>0</v>
      </c>
      <c r="F2510" s="570">
        <v>0</v>
      </c>
      <c r="G2510" s="571">
        <v>0</v>
      </c>
      <c r="H2510" s="572">
        <v>0</v>
      </c>
      <c r="K2510" s="329"/>
    </row>
    <row r="2511" spans="1:12" ht="12" customHeight="1">
      <c r="A2511" s="521">
        <v>130207</v>
      </c>
      <c r="B2511" s="348" t="s">
        <v>5587</v>
      </c>
      <c r="C2511" s="567"/>
      <c r="D2511" s="568"/>
      <c r="E2511" s="569">
        <v>0</v>
      </c>
      <c r="F2511" s="570">
        <v>212</v>
      </c>
      <c r="G2511" s="571">
        <v>0</v>
      </c>
      <c r="H2511" s="572">
        <v>212</v>
      </c>
    </row>
    <row r="2512" spans="1:12" ht="12" customHeight="1">
      <c r="A2512" s="521">
        <v>260076</v>
      </c>
      <c r="B2512" s="348" t="s">
        <v>5588</v>
      </c>
      <c r="C2512" s="567"/>
      <c r="D2512" s="568"/>
      <c r="E2512" s="569">
        <v>0</v>
      </c>
      <c r="F2512" s="570">
        <v>13</v>
      </c>
      <c r="G2512" s="571">
        <v>0</v>
      </c>
      <c r="H2512" s="572">
        <v>13</v>
      </c>
    </row>
    <row r="2513" spans="1:8" ht="12" customHeight="1">
      <c r="A2513" s="521">
        <v>260100</v>
      </c>
      <c r="B2513" s="348" t="s">
        <v>5379</v>
      </c>
      <c r="C2513" s="567"/>
      <c r="D2513" s="568"/>
      <c r="E2513" s="569">
        <v>0</v>
      </c>
      <c r="F2513" s="570">
        <v>24</v>
      </c>
      <c r="G2513" s="571">
        <v>0</v>
      </c>
      <c r="H2513" s="572">
        <v>24</v>
      </c>
    </row>
    <row r="2514" spans="1:8" ht="12" customHeight="1">
      <c r="A2514" s="521">
        <v>600349</v>
      </c>
      <c r="B2514" s="348" t="s">
        <v>5953</v>
      </c>
      <c r="C2514" s="567"/>
      <c r="D2514" s="568"/>
      <c r="E2514" s="569">
        <v>0</v>
      </c>
      <c r="F2514" s="570">
        <v>0</v>
      </c>
      <c r="G2514" s="571">
        <v>0</v>
      </c>
      <c r="H2514" s="572">
        <v>0</v>
      </c>
    </row>
    <row r="2515" spans="1:8" ht="12" customHeight="1">
      <c r="A2515" s="521" t="s">
        <v>6155</v>
      </c>
      <c r="B2515" s="348" t="s">
        <v>6156</v>
      </c>
      <c r="C2515" s="567"/>
      <c r="D2515" s="568"/>
      <c r="E2515" s="569">
        <v>0</v>
      </c>
      <c r="F2515" s="570">
        <v>0</v>
      </c>
      <c r="G2515" s="571">
        <v>0</v>
      </c>
      <c r="H2515" s="572">
        <v>0</v>
      </c>
    </row>
    <row r="2516" spans="1:8" ht="12" customHeight="1">
      <c r="A2516" s="521" t="s">
        <v>5592</v>
      </c>
      <c r="B2516" s="348" t="s">
        <v>5593</v>
      </c>
      <c r="C2516" s="567"/>
      <c r="D2516" s="568"/>
      <c r="E2516" s="569">
        <v>0</v>
      </c>
      <c r="F2516" s="570">
        <v>836</v>
      </c>
      <c r="G2516" s="571">
        <v>0</v>
      </c>
      <c r="H2516" s="572">
        <v>836</v>
      </c>
    </row>
    <row r="2517" spans="1:8" ht="12" customHeight="1">
      <c r="A2517" s="521" t="s">
        <v>6322</v>
      </c>
      <c r="B2517" s="348" t="s">
        <v>6617</v>
      </c>
      <c r="C2517" s="567"/>
      <c r="D2517" s="568"/>
      <c r="E2517" s="569">
        <v>0</v>
      </c>
      <c r="F2517" s="570">
        <v>0</v>
      </c>
      <c r="G2517" s="571">
        <v>0</v>
      </c>
      <c r="H2517" s="572">
        <v>0</v>
      </c>
    </row>
    <row r="2518" spans="1:8" ht="12" customHeight="1">
      <c r="A2518" s="521" t="s">
        <v>5719</v>
      </c>
      <c r="B2518" s="348" t="s">
        <v>5595</v>
      </c>
      <c r="C2518" s="567"/>
      <c r="D2518" s="568"/>
      <c r="E2518" s="569">
        <v>0</v>
      </c>
      <c r="F2518" s="570">
        <v>0</v>
      </c>
      <c r="G2518" s="571">
        <v>0</v>
      </c>
      <c r="H2518" s="572">
        <v>0</v>
      </c>
    </row>
    <row r="2519" spans="1:8" ht="12" customHeight="1">
      <c r="A2519" s="521" t="s">
        <v>6618</v>
      </c>
      <c r="B2519" s="348" t="s">
        <v>5381</v>
      </c>
      <c r="C2519" s="567"/>
      <c r="D2519" s="568"/>
      <c r="E2519" s="569">
        <v>0</v>
      </c>
      <c r="F2519" s="570">
        <v>1015</v>
      </c>
      <c r="G2519" s="571">
        <v>0</v>
      </c>
      <c r="H2519" s="572">
        <v>1015</v>
      </c>
    </row>
    <row r="2520" spans="1:8" ht="12" customHeight="1">
      <c r="A2520" s="521" t="s">
        <v>6619</v>
      </c>
      <c r="B2520" s="348" t="s">
        <v>5383</v>
      </c>
      <c r="C2520" s="567"/>
      <c r="D2520" s="568"/>
      <c r="E2520" s="569">
        <v>0</v>
      </c>
      <c r="F2520" s="570">
        <v>805</v>
      </c>
      <c r="G2520" s="571">
        <v>0</v>
      </c>
      <c r="H2520" s="572">
        <v>805</v>
      </c>
    </row>
    <row r="2521" spans="1:8" ht="12" customHeight="1">
      <c r="A2521" s="521" t="s">
        <v>5960</v>
      </c>
      <c r="B2521" s="348" t="s">
        <v>6620</v>
      </c>
      <c r="C2521" s="567"/>
      <c r="D2521" s="568"/>
      <c r="E2521" s="569">
        <v>0</v>
      </c>
      <c r="F2521" s="570">
        <v>29</v>
      </c>
      <c r="G2521" s="571">
        <v>0</v>
      </c>
      <c r="H2521" s="572">
        <v>29</v>
      </c>
    </row>
    <row r="2522" spans="1:8" ht="12" customHeight="1">
      <c r="A2522" s="521" t="s">
        <v>3147</v>
      </c>
      <c r="B2522" s="348" t="s">
        <v>5597</v>
      </c>
      <c r="C2522" s="567"/>
      <c r="D2522" s="568"/>
      <c r="E2522" s="569">
        <v>0</v>
      </c>
      <c r="F2522" s="570">
        <v>0</v>
      </c>
      <c r="G2522" s="571">
        <v>0</v>
      </c>
      <c r="H2522" s="572">
        <v>0</v>
      </c>
    </row>
    <row r="2523" spans="1:8" ht="12" customHeight="1">
      <c r="A2523" s="521" t="s">
        <v>3143</v>
      </c>
      <c r="B2523" s="348" t="s">
        <v>6621</v>
      </c>
      <c r="C2523" s="567"/>
      <c r="D2523" s="568"/>
      <c r="E2523" s="569">
        <v>0</v>
      </c>
      <c r="F2523" s="570">
        <v>0</v>
      </c>
      <c r="G2523" s="571">
        <v>0</v>
      </c>
      <c r="H2523" s="572">
        <v>0</v>
      </c>
    </row>
    <row r="2524" spans="1:8" ht="12" customHeight="1">
      <c r="A2524" s="521" t="s">
        <v>6622</v>
      </c>
      <c r="B2524" s="348" t="s">
        <v>5965</v>
      </c>
      <c r="C2524" s="567"/>
      <c r="D2524" s="568"/>
      <c r="E2524" s="569">
        <v>0</v>
      </c>
      <c r="F2524" s="570">
        <v>0</v>
      </c>
      <c r="G2524" s="571">
        <v>0</v>
      </c>
      <c r="H2524" s="572">
        <v>0</v>
      </c>
    </row>
    <row r="2525" spans="1:8" ht="12" customHeight="1">
      <c r="A2525" s="521" t="s">
        <v>5854</v>
      </c>
      <c r="B2525" s="348" t="s">
        <v>5855</v>
      </c>
      <c r="C2525" s="567"/>
      <c r="D2525" s="568"/>
      <c r="E2525" s="569">
        <v>0</v>
      </c>
      <c r="F2525" s="570">
        <v>0</v>
      </c>
      <c r="G2525" s="571">
        <v>0</v>
      </c>
      <c r="H2525" s="572">
        <v>0</v>
      </c>
    </row>
    <row r="2526" spans="1:8" ht="12" customHeight="1">
      <c r="A2526" s="521" t="s">
        <v>5384</v>
      </c>
      <c r="B2526" s="348" t="s">
        <v>6623</v>
      </c>
      <c r="C2526" s="567"/>
      <c r="D2526" s="568"/>
      <c r="E2526" s="569">
        <v>0</v>
      </c>
      <c r="F2526" s="570">
        <v>117</v>
      </c>
      <c r="G2526" s="571">
        <v>0</v>
      </c>
      <c r="H2526" s="572">
        <v>117</v>
      </c>
    </row>
    <row r="2527" spans="1:8" ht="12" customHeight="1">
      <c r="A2527" s="521" t="s">
        <v>5966</v>
      </c>
      <c r="B2527" s="348" t="s">
        <v>5387</v>
      </c>
      <c r="C2527" s="567"/>
      <c r="D2527" s="568"/>
      <c r="E2527" s="569">
        <v>0</v>
      </c>
      <c r="F2527" s="570">
        <v>17</v>
      </c>
      <c r="G2527" s="571">
        <v>0</v>
      </c>
      <c r="H2527" s="572">
        <v>17</v>
      </c>
    </row>
    <row r="2528" spans="1:8" ht="12" customHeight="1">
      <c r="A2528" s="521" t="s">
        <v>6624</v>
      </c>
      <c r="B2528" s="348" t="s">
        <v>5389</v>
      </c>
      <c r="C2528" s="567"/>
      <c r="D2528" s="568"/>
      <c r="E2528" s="569">
        <v>0</v>
      </c>
      <c r="F2528" s="570">
        <v>44</v>
      </c>
      <c r="G2528" s="571">
        <v>0</v>
      </c>
      <c r="H2528" s="572">
        <v>44</v>
      </c>
    </row>
    <row r="2529" spans="1:8" ht="12" customHeight="1">
      <c r="A2529" s="521" t="s">
        <v>5602</v>
      </c>
      <c r="B2529" s="348" t="s">
        <v>5603</v>
      </c>
      <c r="C2529" s="567"/>
      <c r="D2529" s="568"/>
      <c r="E2529" s="569">
        <v>0</v>
      </c>
      <c r="F2529" s="570">
        <v>3</v>
      </c>
      <c r="G2529" s="571">
        <v>0</v>
      </c>
      <c r="H2529" s="572">
        <v>3</v>
      </c>
    </row>
    <row r="2530" spans="1:8" ht="12" customHeight="1">
      <c r="A2530" s="521" t="s">
        <v>6329</v>
      </c>
      <c r="B2530" s="348" t="s">
        <v>6625</v>
      </c>
      <c r="C2530" s="567"/>
      <c r="D2530" s="568"/>
      <c r="E2530" s="569">
        <v>0</v>
      </c>
      <c r="F2530" s="570">
        <v>0</v>
      </c>
      <c r="G2530" s="571">
        <v>0</v>
      </c>
      <c r="H2530" s="572">
        <v>0</v>
      </c>
    </row>
    <row r="2531" spans="1:8" ht="12" customHeight="1">
      <c r="A2531" s="521" t="s">
        <v>5390</v>
      </c>
      <c r="B2531" s="348" t="s">
        <v>5391</v>
      </c>
      <c r="C2531" s="567"/>
      <c r="D2531" s="568"/>
      <c r="E2531" s="569">
        <v>0</v>
      </c>
      <c r="F2531" s="570">
        <v>4051</v>
      </c>
      <c r="G2531" s="571">
        <v>0</v>
      </c>
      <c r="H2531" s="572">
        <v>4051</v>
      </c>
    </row>
    <row r="2532" spans="1:8" ht="12" customHeight="1">
      <c r="A2532" s="521" t="s">
        <v>6194</v>
      </c>
      <c r="B2532" s="348" t="s">
        <v>5859</v>
      </c>
      <c r="C2532" s="567"/>
      <c r="D2532" s="568"/>
      <c r="E2532" s="569">
        <v>0</v>
      </c>
      <c r="F2532" s="570">
        <v>1314</v>
      </c>
      <c r="G2532" s="571">
        <v>0</v>
      </c>
      <c r="H2532" s="572">
        <v>1314</v>
      </c>
    </row>
    <row r="2533" spans="1:8" ht="12" customHeight="1">
      <c r="A2533" s="521" t="s">
        <v>6626</v>
      </c>
      <c r="B2533" s="348" t="s">
        <v>6627</v>
      </c>
      <c r="C2533" s="567"/>
      <c r="D2533" s="568"/>
      <c r="E2533" s="569">
        <v>0</v>
      </c>
      <c r="F2533" s="570">
        <v>6</v>
      </c>
      <c r="G2533" s="571">
        <v>0</v>
      </c>
      <c r="H2533" s="572">
        <v>6</v>
      </c>
    </row>
    <row r="2534" spans="1:8" ht="12" customHeight="1">
      <c r="A2534" s="521" t="s">
        <v>5606</v>
      </c>
      <c r="B2534" s="348" t="s">
        <v>5967</v>
      </c>
      <c r="C2534" s="567"/>
      <c r="D2534" s="568"/>
      <c r="E2534" s="569">
        <v>0</v>
      </c>
      <c r="F2534" s="570">
        <v>18</v>
      </c>
      <c r="G2534" s="571">
        <v>0</v>
      </c>
      <c r="H2534" s="572">
        <v>18</v>
      </c>
    </row>
    <row r="2535" spans="1:8" ht="12" customHeight="1">
      <c r="A2535" s="521" t="s">
        <v>5968</v>
      </c>
      <c r="B2535" s="348" t="s">
        <v>5969</v>
      </c>
      <c r="C2535" s="567"/>
      <c r="D2535" s="568"/>
      <c r="E2535" s="569">
        <v>0</v>
      </c>
      <c r="F2535" s="570">
        <v>5</v>
      </c>
      <c r="G2535" s="571">
        <v>0</v>
      </c>
      <c r="H2535" s="572">
        <v>5</v>
      </c>
    </row>
    <row r="2536" spans="1:8" ht="12" customHeight="1">
      <c r="A2536" s="521" t="s">
        <v>5608</v>
      </c>
      <c r="B2536" s="348" t="s">
        <v>5609</v>
      </c>
      <c r="C2536" s="567"/>
      <c r="D2536" s="568"/>
      <c r="E2536" s="569">
        <v>0</v>
      </c>
      <c r="F2536" s="570">
        <v>0</v>
      </c>
      <c r="G2536" s="571">
        <v>0</v>
      </c>
      <c r="H2536" s="572">
        <v>0</v>
      </c>
    </row>
    <row r="2537" spans="1:8" ht="12" customHeight="1">
      <c r="A2537" s="521" t="s">
        <v>6628</v>
      </c>
      <c r="B2537" s="348" t="s">
        <v>6629</v>
      </c>
      <c r="C2537" s="567"/>
      <c r="D2537" s="568"/>
      <c r="E2537" s="569">
        <v>0</v>
      </c>
      <c r="F2537" s="570">
        <v>55</v>
      </c>
      <c r="G2537" s="571">
        <v>0</v>
      </c>
      <c r="H2537" s="572">
        <v>55</v>
      </c>
    </row>
    <row r="2538" spans="1:8" ht="12" customHeight="1">
      <c r="A2538" s="521" t="s">
        <v>5610</v>
      </c>
      <c r="B2538" s="348" t="s">
        <v>6630</v>
      </c>
      <c r="C2538" s="567"/>
      <c r="D2538" s="568"/>
      <c r="E2538" s="569">
        <v>0</v>
      </c>
      <c r="F2538" s="570">
        <v>0</v>
      </c>
      <c r="G2538" s="571">
        <v>0</v>
      </c>
      <c r="H2538" s="572">
        <v>0</v>
      </c>
    </row>
    <row r="2539" spans="1:8" ht="12" customHeight="1">
      <c r="A2539" s="521" t="s">
        <v>6631</v>
      </c>
      <c r="B2539" s="348" t="s">
        <v>6356</v>
      </c>
      <c r="C2539" s="567"/>
      <c r="D2539" s="568"/>
      <c r="E2539" s="569">
        <v>0</v>
      </c>
      <c r="F2539" s="570">
        <v>0</v>
      </c>
      <c r="G2539" s="571">
        <v>0</v>
      </c>
      <c r="H2539" s="572">
        <v>0</v>
      </c>
    </row>
    <row r="2540" spans="1:8" ht="12" customHeight="1">
      <c r="A2540" s="521" t="s">
        <v>6632</v>
      </c>
      <c r="B2540" s="348" t="s">
        <v>6633</v>
      </c>
      <c r="C2540" s="567"/>
      <c r="D2540" s="568"/>
      <c r="E2540" s="569">
        <v>0</v>
      </c>
      <c r="F2540" s="570">
        <v>0</v>
      </c>
      <c r="G2540" s="571">
        <v>0</v>
      </c>
      <c r="H2540" s="572">
        <v>0</v>
      </c>
    </row>
    <row r="2541" spans="1:8" ht="12" customHeight="1">
      <c r="A2541" s="521" t="s">
        <v>6634</v>
      </c>
      <c r="B2541" s="348" t="s">
        <v>5397</v>
      </c>
      <c r="C2541" s="567"/>
      <c r="D2541" s="568"/>
      <c r="E2541" s="569">
        <v>0</v>
      </c>
      <c r="F2541" s="570">
        <v>9</v>
      </c>
      <c r="G2541" s="571">
        <v>0</v>
      </c>
      <c r="H2541" s="572">
        <v>9</v>
      </c>
    </row>
    <row r="2542" spans="1:8" ht="12" customHeight="1">
      <c r="A2542" s="521" t="s">
        <v>4725</v>
      </c>
      <c r="B2542" s="348" t="s">
        <v>3321</v>
      </c>
      <c r="C2542" s="567"/>
      <c r="D2542" s="568"/>
      <c r="E2542" s="569">
        <v>0</v>
      </c>
      <c r="F2542" s="570">
        <v>0</v>
      </c>
      <c r="G2542" s="571">
        <v>0</v>
      </c>
      <c r="H2542" s="572">
        <v>0</v>
      </c>
    </row>
    <row r="2543" spans="1:8" ht="12" customHeight="1">
      <c r="A2543" s="521" t="s">
        <v>3322</v>
      </c>
      <c r="B2543" s="348" t="s">
        <v>4309</v>
      </c>
      <c r="C2543" s="567"/>
      <c r="D2543" s="568"/>
      <c r="E2543" s="569">
        <v>0</v>
      </c>
      <c r="F2543" s="570">
        <v>0</v>
      </c>
      <c r="G2543" s="571">
        <v>0</v>
      </c>
      <c r="H2543" s="572">
        <v>0</v>
      </c>
    </row>
    <row r="2544" spans="1:8" ht="12" customHeight="1">
      <c r="A2544" s="521" t="s">
        <v>5398</v>
      </c>
      <c r="B2544" s="348" t="s">
        <v>5399</v>
      </c>
      <c r="C2544" s="567"/>
      <c r="D2544" s="568"/>
      <c r="E2544" s="569">
        <v>0</v>
      </c>
      <c r="F2544" s="570">
        <v>362</v>
      </c>
      <c r="G2544" s="571">
        <v>0</v>
      </c>
      <c r="H2544" s="572">
        <v>362</v>
      </c>
    </row>
    <row r="2545" spans="1:8" ht="12" customHeight="1">
      <c r="A2545" s="521" t="s">
        <v>5976</v>
      </c>
      <c r="B2545" s="348" t="s">
        <v>6635</v>
      </c>
      <c r="C2545" s="567"/>
      <c r="D2545" s="568"/>
      <c r="E2545" s="569">
        <v>0</v>
      </c>
      <c r="F2545" s="570">
        <v>1</v>
      </c>
      <c r="G2545" s="571">
        <v>0</v>
      </c>
      <c r="H2545" s="572">
        <v>1</v>
      </c>
    </row>
    <row r="2546" spans="1:8" ht="12" customHeight="1">
      <c r="A2546" s="521" t="s">
        <v>5404</v>
      </c>
      <c r="B2546" s="348" t="s">
        <v>5405</v>
      </c>
      <c r="C2546" s="567"/>
      <c r="D2546" s="568"/>
      <c r="E2546" s="569">
        <v>0</v>
      </c>
      <c r="F2546" s="570">
        <v>2</v>
      </c>
      <c r="G2546" s="571">
        <v>0</v>
      </c>
      <c r="H2546" s="572">
        <v>2</v>
      </c>
    </row>
    <row r="2547" spans="1:8" ht="12" customHeight="1">
      <c r="A2547" s="521" t="s">
        <v>6636</v>
      </c>
      <c r="B2547" s="348" t="s">
        <v>6637</v>
      </c>
      <c r="C2547" s="567"/>
      <c r="D2547" s="568"/>
      <c r="E2547" s="569">
        <v>0</v>
      </c>
      <c r="F2547" s="570">
        <v>0</v>
      </c>
      <c r="G2547" s="571">
        <v>0</v>
      </c>
      <c r="H2547" s="572">
        <v>0</v>
      </c>
    </row>
    <row r="2548" spans="1:8" ht="12" customHeight="1">
      <c r="A2548" s="521" t="s">
        <v>6360</v>
      </c>
      <c r="B2548" s="348" t="s">
        <v>6361</v>
      </c>
      <c r="C2548" s="567"/>
      <c r="D2548" s="568"/>
      <c r="E2548" s="569">
        <v>0</v>
      </c>
      <c r="F2548" s="570">
        <v>0</v>
      </c>
      <c r="G2548" s="571">
        <v>0</v>
      </c>
      <c r="H2548" s="572">
        <v>0</v>
      </c>
    </row>
    <row r="2549" spans="1:8" ht="12" customHeight="1">
      <c r="A2549" s="521" t="s">
        <v>6638</v>
      </c>
      <c r="B2549" s="348" t="s">
        <v>5409</v>
      </c>
      <c r="C2549" s="567"/>
      <c r="D2549" s="568"/>
      <c r="E2549" s="569">
        <v>0</v>
      </c>
      <c r="F2549" s="570">
        <v>0</v>
      </c>
      <c r="G2549" s="571">
        <v>0</v>
      </c>
      <c r="H2549" s="572">
        <v>0</v>
      </c>
    </row>
    <row r="2550" spans="1:8" ht="12" customHeight="1">
      <c r="A2550" s="521" t="s">
        <v>6639</v>
      </c>
      <c r="B2550" s="348" t="s">
        <v>6366</v>
      </c>
      <c r="C2550" s="567"/>
      <c r="D2550" s="568"/>
      <c r="E2550" s="569">
        <v>0</v>
      </c>
      <c r="F2550" s="570">
        <v>36</v>
      </c>
      <c r="G2550" s="571">
        <v>0</v>
      </c>
      <c r="H2550" s="572">
        <v>36</v>
      </c>
    </row>
    <row r="2551" spans="1:8" ht="12" customHeight="1">
      <c r="A2551" s="521" t="s">
        <v>6640</v>
      </c>
      <c r="B2551" s="348" t="s">
        <v>6641</v>
      </c>
      <c r="C2551" s="567"/>
      <c r="D2551" s="568"/>
      <c r="E2551" s="569">
        <v>0</v>
      </c>
      <c r="F2551" s="570">
        <v>297</v>
      </c>
      <c r="G2551" s="571">
        <v>0</v>
      </c>
      <c r="H2551" s="572">
        <v>297</v>
      </c>
    </row>
    <row r="2552" spans="1:8" ht="12" customHeight="1">
      <c r="A2552" s="521" t="s">
        <v>5415</v>
      </c>
      <c r="B2552" s="348" t="s">
        <v>5416</v>
      </c>
      <c r="C2552" s="567"/>
      <c r="D2552" s="568"/>
      <c r="E2552" s="569">
        <v>0</v>
      </c>
      <c r="F2552" s="570">
        <v>0</v>
      </c>
      <c r="G2552" s="571">
        <v>0</v>
      </c>
      <c r="H2552" s="572">
        <v>0</v>
      </c>
    </row>
    <row r="2553" spans="1:8" ht="12" customHeight="1">
      <c r="A2553" s="521" t="s">
        <v>4040</v>
      </c>
      <c r="B2553" s="348" t="s">
        <v>6642</v>
      </c>
      <c r="C2553" s="567"/>
      <c r="D2553" s="568"/>
      <c r="E2553" s="569">
        <v>0</v>
      </c>
      <c r="F2553" s="570">
        <v>5</v>
      </c>
      <c r="G2553" s="571">
        <v>0</v>
      </c>
      <c r="H2553" s="572">
        <v>5</v>
      </c>
    </row>
    <row r="2554" spans="1:8" ht="12" customHeight="1">
      <c r="A2554" s="521" t="s">
        <v>4042</v>
      </c>
      <c r="B2554" s="348" t="s">
        <v>5876</v>
      </c>
      <c r="C2554" s="567"/>
      <c r="D2554" s="568"/>
      <c r="E2554" s="569">
        <v>0</v>
      </c>
      <c r="F2554" s="570">
        <v>0</v>
      </c>
      <c r="G2554" s="571">
        <v>0</v>
      </c>
      <c r="H2554" s="572">
        <v>0</v>
      </c>
    </row>
    <row r="2555" spans="1:8" ht="12" customHeight="1">
      <c r="A2555" s="521" t="s">
        <v>5735</v>
      </c>
      <c r="B2555" s="348" t="s">
        <v>6643</v>
      </c>
      <c r="C2555" s="567"/>
      <c r="D2555" s="568"/>
      <c r="E2555" s="569">
        <v>0</v>
      </c>
      <c r="F2555" s="570">
        <v>0</v>
      </c>
      <c r="G2555" s="571">
        <v>0</v>
      </c>
      <c r="H2555" s="572">
        <v>0</v>
      </c>
    </row>
    <row r="2556" spans="1:8" ht="12" customHeight="1">
      <c r="A2556" s="521" t="s">
        <v>6001</v>
      </c>
      <c r="B2556" s="348" t="s">
        <v>6002</v>
      </c>
      <c r="C2556" s="567"/>
      <c r="D2556" s="568"/>
      <c r="E2556" s="569">
        <v>0</v>
      </c>
      <c r="F2556" s="570">
        <v>0</v>
      </c>
      <c r="G2556" s="571">
        <v>0</v>
      </c>
      <c r="H2556" s="572">
        <v>0</v>
      </c>
    </row>
    <row r="2557" spans="1:8" ht="12" customHeight="1">
      <c r="A2557" s="521" t="s">
        <v>4068</v>
      </c>
      <c r="B2557" s="348" t="s">
        <v>4069</v>
      </c>
      <c r="C2557" s="567"/>
      <c r="D2557" s="568"/>
      <c r="E2557" s="569">
        <v>0</v>
      </c>
      <c r="F2557" s="570">
        <v>0</v>
      </c>
      <c r="G2557" s="571">
        <v>0</v>
      </c>
      <c r="H2557" s="572">
        <v>0</v>
      </c>
    </row>
    <row r="2558" spans="1:8" ht="12" customHeight="1">
      <c r="A2558" s="521" t="s">
        <v>3113</v>
      </c>
      <c r="B2558" s="348" t="s">
        <v>6644</v>
      </c>
      <c r="C2558" s="567"/>
      <c r="D2558" s="568"/>
      <c r="E2558" s="569">
        <v>0</v>
      </c>
      <c r="F2558" s="570">
        <v>0</v>
      </c>
      <c r="G2558" s="571">
        <v>0</v>
      </c>
      <c r="H2558" s="572">
        <v>0</v>
      </c>
    </row>
    <row r="2559" spans="1:8" ht="12" customHeight="1">
      <c r="A2559" s="521" t="s">
        <v>5878</v>
      </c>
      <c r="B2559" s="348" t="s">
        <v>6390</v>
      </c>
      <c r="C2559" s="567"/>
      <c r="D2559" s="568"/>
      <c r="E2559" s="569">
        <v>0</v>
      </c>
      <c r="F2559" s="570">
        <v>0</v>
      </c>
      <c r="G2559" s="571">
        <v>0</v>
      </c>
      <c r="H2559" s="572">
        <v>0</v>
      </c>
    </row>
    <row r="2560" spans="1:8" ht="12" customHeight="1">
      <c r="A2560" s="521" t="s">
        <v>6391</v>
      </c>
      <c r="B2560" s="348" t="s">
        <v>6645</v>
      </c>
      <c r="C2560" s="567"/>
      <c r="D2560" s="568"/>
      <c r="E2560" s="569">
        <v>0</v>
      </c>
      <c r="F2560" s="570">
        <v>0</v>
      </c>
      <c r="G2560" s="571">
        <v>0</v>
      </c>
      <c r="H2560" s="572">
        <v>0</v>
      </c>
    </row>
    <row r="2561" spans="1:8" ht="12" customHeight="1">
      <c r="A2561" s="521" t="s">
        <v>5418</v>
      </c>
      <c r="B2561" s="348" t="s">
        <v>5419</v>
      </c>
      <c r="C2561" s="567"/>
      <c r="D2561" s="568"/>
      <c r="E2561" s="569">
        <v>0</v>
      </c>
      <c r="F2561" s="570">
        <v>0</v>
      </c>
      <c r="G2561" s="571">
        <v>0</v>
      </c>
      <c r="H2561" s="572">
        <v>0</v>
      </c>
    </row>
    <row r="2562" spans="1:8" ht="12" customHeight="1">
      <c r="A2562" s="521" t="s">
        <v>5420</v>
      </c>
      <c r="B2562" s="348" t="s">
        <v>5421</v>
      </c>
      <c r="C2562" s="567"/>
      <c r="D2562" s="568"/>
      <c r="E2562" s="569">
        <v>0</v>
      </c>
      <c r="F2562" s="570">
        <v>697</v>
      </c>
      <c r="G2562" s="571">
        <v>0</v>
      </c>
      <c r="H2562" s="572">
        <v>697</v>
      </c>
    </row>
    <row r="2563" spans="1:8" ht="12" customHeight="1">
      <c r="A2563" s="521" t="s">
        <v>4280</v>
      </c>
      <c r="B2563" s="348" t="s">
        <v>4281</v>
      </c>
      <c r="C2563" s="567"/>
      <c r="D2563" s="568"/>
      <c r="E2563" s="569">
        <v>0</v>
      </c>
      <c r="F2563" s="570">
        <v>0</v>
      </c>
      <c r="G2563" s="571">
        <v>0</v>
      </c>
      <c r="H2563" s="572">
        <v>0</v>
      </c>
    </row>
    <row r="2564" spans="1:8" ht="12" customHeight="1">
      <c r="A2564" s="521" t="s">
        <v>4286</v>
      </c>
      <c r="B2564" s="348" t="s">
        <v>4287</v>
      </c>
      <c r="C2564" s="567"/>
      <c r="D2564" s="568"/>
      <c r="E2564" s="569">
        <v>0</v>
      </c>
      <c r="F2564" s="570">
        <v>0</v>
      </c>
      <c r="G2564" s="571">
        <v>0</v>
      </c>
      <c r="H2564" s="572">
        <v>0</v>
      </c>
    </row>
    <row r="2565" spans="1:8" ht="12" customHeight="1">
      <c r="A2565" s="521" t="s">
        <v>6646</v>
      </c>
      <c r="B2565" s="348" t="s">
        <v>5428</v>
      </c>
      <c r="C2565" s="567"/>
      <c r="D2565" s="568"/>
      <c r="E2565" s="569">
        <v>0</v>
      </c>
      <c r="F2565" s="570">
        <v>9</v>
      </c>
      <c r="G2565" s="571">
        <v>0</v>
      </c>
      <c r="H2565" s="572">
        <v>9</v>
      </c>
    </row>
    <row r="2566" spans="1:8" ht="12" customHeight="1">
      <c r="A2566" s="521" t="s">
        <v>5429</v>
      </c>
      <c r="B2566" s="348" t="s">
        <v>5430</v>
      </c>
      <c r="C2566" s="567"/>
      <c r="D2566" s="568"/>
      <c r="E2566" s="569">
        <v>0</v>
      </c>
      <c r="F2566" s="570">
        <v>1</v>
      </c>
      <c r="G2566" s="571">
        <v>0</v>
      </c>
      <c r="H2566" s="572">
        <v>1</v>
      </c>
    </row>
    <row r="2567" spans="1:8" ht="12" customHeight="1">
      <c r="A2567" s="521" t="s">
        <v>5623</v>
      </c>
      <c r="B2567" s="348" t="s">
        <v>5624</v>
      </c>
      <c r="C2567" s="567"/>
      <c r="D2567" s="568"/>
      <c r="E2567" s="569">
        <v>0</v>
      </c>
      <c r="F2567" s="570">
        <v>0</v>
      </c>
      <c r="G2567" s="571">
        <v>0</v>
      </c>
      <c r="H2567" s="572">
        <v>0</v>
      </c>
    </row>
    <row r="2568" spans="1:8" ht="12" customHeight="1">
      <c r="A2568" s="521" t="s">
        <v>5772</v>
      </c>
      <c r="B2568" s="348" t="s">
        <v>5432</v>
      </c>
      <c r="C2568" s="567"/>
      <c r="D2568" s="568"/>
      <c r="E2568" s="569">
        <v>0</v>
      </c>
      <c r="F2568" s="570">
        <v>56</v>
      </c>
      <c r="G2568" s="571">
        <v>0</v>
      </c>
      <c r="H2568" s="572">
        <v>56</v>
      </c>
    </row>
    <row r="2569" spans="1:8" ht="12" customHeight="1">
      <c r="A2569" s="521" t="s">
        <v>6014</v>
      </c>
      <c r="B2569" s="348" t="s">
        <v>6647</v>
      </c>
      <c r="C2569" s="567"/>
      <c r="D2569" s="568"/>
      <c r="E2569" s="569">
        <v>0</v>
      </c>
      <c r="F2569" s="570">
        <v>18</v>
      </c>
      <c r="G2569" s="571">
        <v>0</v>
      </c>
      <c r="H2569" s="572">
        <v>18</v>
      </c>
    </row>
    <row r="2570" spans="1:8" ht="12" customHeight="1">
      <c r="A2570" s="521" t="s">
        <v>6648</v>
      </c>
      <c r="B2570" s="348" t="s">
        <v>6649</v>
      </c>
      <c r="C2570" s="567"/>
      <c r="D2570" s="568"/>
      <c r="E2570" s="569">
        <v>0</v>
      </c>
      <c r="F2570" s="570">
        <v>1</v>
      </c>
      <c r="G2570" s="571">
        <v>0</v>
      </c>
      <c r="H2570" s="572">
        <v>1</v>
      </c>
    </row>
    <row r="2571" spans="1:8" ht="12" customHeight="1">
      <c r="A2571" s="521" t="s">
        <v>5773</v>
      </c>
      <c r="B2571" s="348" t="s">
        <v>5626</v>
      </c>
      <c r="C2571" s="567"/>
      <c r="D2571" s="568"/>
      <c r="E2571" s="569">
        <v>0</v>
      </c>
      <c r="F2571" s="570">
        <v>90</v>
      </c>
      <c r="G2571" s="571">
        <v>0</v>
      </c>
      <c r="H2571" s="572">
        <v>90</v>
      </c>
    </row>
    <row r="2572" spans="1:8" ht="12" customHeight="1">
      <c r="A2572" s="521" t="s">
        <v>6650</v>
      </c>
      <c r="B2572" s="348" t="s">
        <v>6651</v>
      </c>
      <c r="C2572" s="567"/>
      <c r="D2572" s="568"/>
      <c r="E2572" s="569">
        <v>0</v>
      </c>
      <c r="F2572" s="570">
        <v>2814</v>
      </c>
      <c r="G2572" s="571">
        <v>0</v>
      </c>
      <c r="H2572" s="572">
        <v>2814</v>
      </c>
    </row>
    <row r="2573" spans="1:8" ht="12" customHeight="1">
      <c r="A2573" s="521" t="s">
        <v>5437</v>
      </c>
      <c r="B2573" s="348" t="s">
        <v>6652</v>
      </c>
      <c r="C2573" s="567"/>
      <c r="D2573" s="568"/>
      <c r="E2573" s="569">
        <v>0</v>
      </c>
      <c r="F2573" s="570">
        <v>0</v>
      </c>
      <c r="G2573" s="571">
        <v>0</v>
      </c>
      <c r="H2573" s="572">
        <v>0</v>
      </c>
    </row>
    <row r="2574" spans="1:8" ht="12" customHeight="1">
      <c r="A2574" s="521" t="s">
        <v>4292</v>
      </c>
      <c r="B2574" s="348" t="s">
        <v>5775</v>
      </c>
      <c r="C2574" s="567"/>
      <c r="D2574" s="568"/>
      <c r="E2574" s="569">
        <v>0</v>
      </c>
      <c r="F2574" s="570">
        <v>0</v>
      </c>
      <c r="G2574" s="571">
        <v>0</v>
      </c>
      <c r="H2574" s="572">
        <v>0</v>
      </c>
    </row>
    <row r="2575" spans="1:8" ht="12" customHeight="1">
      <c r="A2575" s="521" t="s">
        <v>5627</v>
      </c>
      <c r="B2575" s="348" t="s">
        <v>5628</v>
      </c>
      <c r="C2575" s="567"/>
      <c r="D2575" s="568"/>
      <c r="E2575" s="569">
        <v>0</v>
      </c>
      <c r="F2575" s="570">
        <v>71</v>
      </c>
      <c r="G2575" s="571">
        <v>0</v>
      </c>
      <c r="H2575" s="572">
        <v>71</v>
      </c>
    </row>
    <row r="2576" spans="1:8" ht="12" customHeight="1">
      <c r="A2576" s="521" t="s">
        <v>5629</v>
      </c>
      <c r="B2576" s="348" t="s">
        <v>6653</v>
      </c>
      <c r="C2576" s="567"/>
      <c r="D2576" s="568"/>
      <c r="E2576" s="569">
        <v>0</v>
      </c>
      <c r="F2576" s="570">
        <v>70</v>
      </c>
      <c r="G2576" s="571">
        <v>0</v>
      </c>
      <c r="H2576" s="572">
        <v>70</v>
      </c>
    </row>
    <row r="2577" spans="1:8" ht="12" customHeight="1">
      <c r="A2577" s="521" t="s">
        <v>6016</v>
      </c>
      <c r="B2577" s="348" t="s">
        <v>6654</v>
      </c>
      <c r="C2577" s="567"/>
      <c r="D2577" s="568"/>
      <c r="E2577" s="569">
        <v>0</v>
      </c>
      <c r="F2577" s="570">
        <v>5</v>
      </c>
      <c r="G2577" s="571">
        <v>0</v>
      </c>
      <c r="H2577" s="572">
        <v>5</v>
      </c>
    </row>
    <row r="2578" spans="1:8" ht="12" customHeight="1">
      <c r="A2578" s="521" t="s">
        <v>3115</v>
      </c>
      <c r="B2578" s="348" t="s">
        <v>6166</v>
      </c>
      <c r="C2578" s="567"/>
      <c r="D2578" s="568"/>
      <c r="E2578" s="569">
        <v>0</v>
      </c>
      <c r="F2578" s="570">
        <v>0</v>
      </c>
      <c r="G2578" s="571">
        <v>0</v>
      </c>
      <c r="H2578" s="572">
        <v>0</v>
      </c>
    </row>
    <row r="2579" spans="1:8" ht="12" customHeight="1">
      <c r="A2579" s="521" t="s">
        <v>6398</v>
      </c>
      <c r="B2579" s="348" t="s">
        <v>6399</v>
      </c>
      <c r="C2579" s="567"/>
      <c r="D2579" s="568"/>
      <c r="E2579" s="569">
        <v>0</v>
      </c>
      <c r="F2579" s="570">
        <v>0</v>
      </c>
      <c r="G2579" s="571">
        <v>0</v>
      </c>
      <c r="H2579" s="572">
        <v>0</v>
      </c>
    </row>
    <row r="2580" spans="1:8" ht="12" customHeight="1">
      <c r="A2580" s="521" t="s">
        <v>5631</v>
      </c>
      <c r="B2580" s="348" t="s">
        <v>5911</v>
      </c>
      <c r="C2580" s="567"/>
      <c r="D2580" s="568"/>
      <c r="E2580" s="569">
        <v>0</v>
      </c>
      <c r="F2580" s="570">
        <v>31</v>
      </c>
      <c r="G2580" s="571">
        <v>0</v>
      </c>
      <c r="H2580" s="572">
        <v>31</v>
      </c>
    </row>
    <row r="2581" spans="1:8" ht="12" customHeight="1">
      <c r="A2581" s="521" t="s">
        <v>6402</v>
      </c>
      <c r="B2581" s="348" t="s">
        <v>6403</v>
      </c>
      <c r="C2581" s="567"/>
      <c r="D2581" s="568"/>
      <c r="E2581" s="569">
        <v>0</v>
      </c>
      <c r="F2581" s="570">
        <v>0</v>
      </c>
      <c r="G2581" s="571">
        <v>0</v>
      </c>
      <c r="H2581" s="572">
        <v>0</v>
      </c>
    </row>
    <row r="2582" spans="1:8" ht="12" customHeight="1">
      <c r="A2582" s="521" t="s">
        <v>5443</v>
      </c>
      <c r="B2582" s="348" t="s">
        <v>5444</v>
      </c>
      <c r="C2582" s="567"/>
      <c r="D2582" s="568"/>
      <c r="E2582" s="569">
        <v>0</v>
      </c>
      <c r="F2582" s="570">
        <v>449</v>
      </c>
      <c r="G2582" s="571">
        <v>0</v>
      </c>
      <c r="H2582" s="572">
        <v>449</v>
      </c>
    </row>
    <row r="2583" spans="1:8" ht="12" customHeight="1">
      <c r="A2583" s="521" t="s">
        <v>5776</v>
      </c>
      <c r="B2583" s="348" t="s">
        <v>5777</v>
      </c>
      <c r="C2583" s="567"/>
      <c r="D2583" s="568"/>
      <c r="E2583" s="569">
        <v>0</v>
      </c>
      <c r="F2583" s="570">
        <v>16</v>
      </c>
      <c r="G2583" s="571">
        <v>0</v>
      </c>
      <c r="H2583" s="572">
        <v>16</v>
      </c>
    </row>
    <row r="2584" spans="1:8" ht="12" customHeight="1">
      <c r="A2584" s="521" t="s">
        <v>6404</v>
      </c>
      <c r="B2584" s="348" t="s">
        <v>5636</v>
      </c>
      <c r="C2584" s="567"/>
      <c r="D2584" s="568"/>
      <c r="E2584" s="569">
        <v>0</v>
      </c>
      <c r="F2584" s="570">
        <v>26</v>
      </c>
      <c r="G2584" s="571">
        <v>0</v>
      </c>
      <c r="H2584" s="572">
        <v>26</v>
      </c>
    </row>
    <row r="2585" spans="1:8" ht="12" customHeight="1">
      <c r="A2585" s="521" t="s">
        <v>5449</v>
      </c>
      <c r="B2585" s="348" t="s">
        <v>6655</v>
      </c>
      <c r="C2585" s="567"/>
      <c r="D2585" s="568"/>
      <c r="E2585" s="569">
        <v>0</v>
      </c>
      <c r="F2585" s="570">
        <v>11</v>
      </c>
      <c r="G2585" s="571">
        <v>0</v>
      </c>
      <c r="H2585" s="572">
        <v>11</v>
      </c>
    </row>
    <row r="2586" spans="1:8" ht="12" customHeight="1">
      <c r="A2586" s="521" t="s">
        <v>6018</v>
      </c>
      <c r="B2586" s="348" t="s">
        <v>6019</v>
      </c>
      <c r="C2586" s="567"/>
      <c r="D2586" s="568"/>
      <c r="E2586" s="569">
        <v>0</v>
      </c>
      <c r="F2586" s="570">
        <v>8</v>
      </c>
      <c r="G2586" s="571">
        <v>0</v>
      </c>
      <c r="H2586" s="572">
        <v>8</v>
      </c>
    </row>
    <row r="2587" spans="1:8" ht="12" customHeight="1">
      <c r="A2587" s="521" t="s">
        <v>5451</v>
      </c>
      <c r="B2587" s="348" t="s">
        <v>5638</v>
      </c>
      <c r="C2587" s="567"/>
      <c r="D2587" s="568"/>
      <c r="E2587" s="569">
        <v>0</v>
      </c>
      <c r="F2587" s="570">
        <v>0</v>
      </c>
      <c r="G2587" s="571">
        <v>0</v>
      </c>
      <c r="H2587" s="572">
        <v>0</v>
      </c>
    </row>
    <row r="2588" spans="1:8" ht="12" customHeight="1">
      <c r="A2588" s="521" t="s">
        <v>6656</v>
      </c>
      <c r="B2588" s="348" t="s">
        <v>5454</v>
      </c>
      <c r="C2588" s="567"/>
      <c r="D2588" s="568"/>
      <c r="E2588" s="569">
        <v>0</v>
      </c>
      <c r="F2588" s="570">
        <v>0</v>
      </c>
      <c r="G2588" s="571">
        <v>0</v>
      </c>
      <c r="H2588" s="572">
        <v>0</v>
      </c>
    </row>
    <row r="2589" spans="1:8" ht="12" customHeight="1">
      <c r="A2589" s="521" t="s">
        <v>5459</v>
      </c>
      <c r="B2589" s="348" t="s">
        <v>6407</v>
      </c>
      <c r="C2589" s="567"/>
      <c r="D2589" s="568"/>
      <c r="E2589" s="569">
        <v>0</v>
      </c>
      <c r="F2589" s="570">
        <v>0</v>
      </c>
      <c r="G2589" s="571">
        <v>0</v>
      </c>
      <c r="H2589" s="572">
        <v>0</v>
      </c>
    </row>
    <row r="2590" spans="1:8" ht="12" customHeight="1">
      <c r="A2590" s="521" t="s">
        <v>5461</v>
      </c>
      <c r="B2590" s="348" t="s">
        <v>5462</v>
      </c>
      <c r="C2590" s="567"/>
      <c r="D2590" s="568"/>
      <c r="E2590" s="569">
        <v>0</v>
      </c>
      <c r="F2590" s="570">
        <v>7</v>
      </c>
      <c r="G2590" s="571">
        <v>0</v>
      </c>
      <c r="H2590" s="572">
        <v>7</v>
      </c>
    </row>
    <row r="2591" spans="1:8" ht="12" customHeight="1">
      <c r="A2591" s="521" t="s">
        <v>6657</v>
      </c>
      <c r="B2591" s="348" t="s">
        <v>6658</v>
      </c>
      <c r="C2591" s="567"/>
      <c r="D2591" s="568"/>
      <c r="E2591" s="569">
        <v>0</v>
      </c>
      <c r="F2591" s="570">
        <v>7</v>
      </c>
      <c r="G2591" s="571">
        <v>0</v>
      </c>
      <c r="H2591" s="572">
        <v>7</v>
      </c>
    </row>
    <row r="2592" spans="1:8" ht="12" customHeight="1">
      <c r="A2592" s="521" t="s">
        <v>6659</v>
      </c>
      <c r="B2592" s="348" t="s">
        <v>6660</v>
      </c>
      <c r="C2592" s="567"/>
      <c r="D2592" s="568"/>
      <c r="E2592" s="569">
        <v>0</v>
      </c>
      <c r="F2592" s="570">
        <v>4</v>
      </c>
      <c r="G2592" s="571">
        <v>0</v>
      </c>
      <c r="H2592" s="572">
        <v>4</v>
      </c>
    </row>
    <row r="2593" spans="1:8" ht="12" customHeight="1">
      <c r="A2593" s="521" t="s">
        <v>6661</v>
      </c>
      <c r="B2593" s="348" t="s">
        <v>6662</v>
      </c>
      <c r="C2593" s="567"/>
      <c r="D2593" s="568"/>
      <c r="E2593" s="569">
        <v>0</v>
      </c>
      <c r="F2593" s="570">
        <v>16</v>
      </c>
      <c r="G2593" s="571">
        <v>0</v>
      </c>
      <c r="H2593" s="572">
        <v>16</v>
      </c>
    </row>
    <row r="2594" spans="1:8" ht="12" customHeight="1">
      <c r="A2594" s="521" t="s">
        <v>5471</v>
      </c>
      <c r="B2594" s="348" t="s">
        <v>6663</v>
      </c>
      <c r="C2594" s="567"/>
      <c r="D2594" s="568"/>
      <c r="E2594" s="569">
        <v>0</v>
      </c>
      <c r="F2594" s="570">
        <v>1</v>
      </c>
      <c r="G2594" s="571">
        <v>0</v>
      </c>
      <c r="H2594" s="572">
        <v>1</v>
      </c>
    </row>
    <row r="2595" spans="1:8" ht="12" customHeight="1">
      <c r="A2595" s="521" t="s">
        <v>6026</v>
      </c>
      <c r="B2595" s="348" t="s">
        <v>6027</v>
      </c>
      <c r="C2595" s="567"/>
      <c r="D2595" s="568"/>
      <c r="E2595" s="569">
        <v>0</v>
      </c>
      <c r="F2595" s="570">
        <v>1</v>
      </c>
      <c r="G2595" s="571">
        <v>0</v>
      </c>
      <c r="H2595" s="572">
        <v>1</v>
      </c>
    </row>
    <row r="2596" spans="1:8" ht="12" customHeight="1">
      <c r="A2596" s="521" t="s">
        <v>6532</v>
      </c>
      <c r="B2596" s="348" t="s">
        <v>6664</v>
      </c>
      <c r="C2596" s="567"/>
      <c r="D2596" s="568"/>
      <c r="E2596" s="569">
        <v>0</v>
      </c>
      <c r="F2596" s="570">
        <v>1</v>
      </c>
      <c r="G2596" s="571">
        <v>0</v>
      </c>
      <c r="H2596" s="572">
        <v>1</v>
      </c>
    </row>
    <row r="2597" spans="1:8" ht="12" customHeight="1">
      <c r="A2597" s="521" t="s">
        <v>5648</v>
      </c>
      <c r="B2597" s="348" t="s">
        <v>6665</v>
      </c>
      <c r="C2597" s="567"/>
      <c r="D2597" s="568"/>
      <c r="E2597" s="569">
        <v>0</v>
      </c>
      <c r="F2597" s="570">
        <v>0</v>
      </c>
      <c r="G2597" s="571">
        <v>0</v>
      </c>
      <c r="H2597" s="572">
        <v>0</v>
      </c>
    </row>
    <row r="2598" spans="1:8" ht="12" customHeight="1">
      <c r="A2598" s="521" t="s">
        <v>6030</v>
      </c>
      <c r="B2598" s="348" t="s">
        <v>6031</v>
      </c>
      <c r="C2598" s="567"/>
      <c r="D2598" s="568"/>
      <c r="E2598" s="569">
        <v>0</v>
      </c>
      <c r="F2598" s="570">
        <v>0</v>
      </c>
      <c r="G2598" s="571">
        <v>0</v>
      </c>
      <c r="H2598" s="572">
        <v>0</v>
      </c>
    </row>
    <row r="2599" spans="1:8" ht="12" customHeight="1">
      <c r="A2599" s="521" t="s">
        <v>6666</v>
      </c>
      <c r="B2599" s="348" t="s">
        <v>5478</v>
      </c>
      <c r="C2599" s="567"/>
      <c r="D2599" s="568"/>
      <c r="E2599" s="569">
        <v>0</v>
      </c>
      <c r="F2599" s="570">
        <v>705</v>
      </c>
      <c r="G2599" s="571">
        <v>0</v>
      </c>
      <c r="H2599" s="572">
        <v>705</v>
      </c>
    </row>
    <row r="2600" spans="1:8" ht="12" customHeight="1">
      <c r="A2600" s="354" t="s">
        <v>5479</v>
      </c>
      <c r="B2600" s="547" t="s">
        <v>6032</v>
      </c>
      <c r="C2600" s="567"/>
      <c r="D2600" s="568"/>
      <c r="E2600" s="569">
        <v>0</v>
      </c>
      <c r="F2600" s="570">
        <v>277</v>
      </c>
      <c r="G2600" s="571">
        <v>0</v>
      </c>
      <c r="H2600" s="572">
        <v>277</v>
      </c>
    </row>
    <row r="2601" spans="1:8" ht="12" customHeight="1">
      <c r="A2601" s="354" t="s">
        <v>6667</v>
      </c>
      <c r="B2601" s="547" t="s">
        <v>5652</v>
      </c>
      <c r="C2601" s="567"/>
      <c r="D2601" s="568"/>
      <c r="E2601" s="569">
        <v>0</v>
      </c>
      <c r="F2601" s="570">
        <v>3683</v>
      </c>
      <c r="G2601" s="571">
        <v>0</v>
      </c>
      <c r="H2601" s="572">
        <v>3683</v>
      </c>
    </row>
    <row r="2602" spans="1:8" ht="12" customHeight="1">
      <c r="A2602" s="354" t="s">
        <v>6033</v>
      </c>
      <c r="B2602" s="547" t="s">
        <v>6113</v>
      </c>
      <c r="C2602" s="567"/>
      <c r="D2602" s="568"/>
      <c r="E2602" s="569">
        <v>0</v>
      </c>
      <c r="F2602" s="570">
        <v>0</v>
      </c>
      <c r="G2602" s="571">
        <v>0</v>
      </c>
      <c r="H2602" s="572">
        <v>0</v>
      </c>
    </row>
    <row r="2603" spans="1:8" ht="12" customHeight="1">
      <c r="A2603" s="354" t="s">
        <v>6114</v>
      </c>
      <c r="B2603" s="547" t="s">
        <v>6115</v>
      </c>
      <c r="C2603" s="567"/>
      <c r="D2603" s="568"/>
      <c r="E2603" s="569">
        <v>0</v>
      </c>
      <c r="F2603" s="570">
        <v>0</v>
      </c>
      <c r="G2603" s="571">
        <v>0</v>
      </c>
      <c r="H2603" s="572">
        <v>0</v>
      </c>
    </row>
    <row r="2604" spans="1:8" ht="12" customHeight="1">
      <c r="A2604" s="354" t="s">
        <v>6668</v>
      </c>
      <c r="B2604" s="547" t="s">
        <v>6036</v>
      </c>
      <c r="C2604" s="567"/>
      <c r="D2604" s="568"/>
      <c r="E2604" s="569">
        <v>0</v>
      </c>
      <c r="F2604" s="570">
        <v>0</v>
      </c>
      <c r="G2604" s="571">
        <v>0</v>
      </c>
      <c r="H2604" s="572">
        <v>0</v>
      </c>
    </row>
    <row r="2605" spans="1:8" ht="12" customHeight="1">
      <c r="A2605" s="354" t="s">
        <v>6669</v>
      </c>
      <c r="B2605" s="547" t="s">
        <v>6670</v>
      </c>
      <c r="C2605" s="567"/>
      <c r="D2605" s="568"/>
      <c r="E2605" s="569">
        <v>0</v>
      </c>
      <c r="F2605" s="570">
        <v>0</v>
      </c>
      <c r="G2605" s="571">
        <v>0</v>
      </c>
      <c r="H2605" s="572">
        <v>0</v>
      </c>
    </row>
    <row r="2606" spans="1:8" ht="12" customHeight="1">
      <c r="A2606" s="354" t="s">
        <v>5657</v>
      </c>
      <c r="B2606" s="547" t="s">
        <v>5930</v>
      </c>
      <c r="C2606" s="567"/>
      <c r="D2606" s="568"/>
      <c r="E2606" s="569">
        <v>0</v>
      </c>
      <c r="F2606" s="570">
        <v>24</v>
      </c>
      <c r="G2606" s="571">
        <v>0</v>
      </c>
      <c r="H2606" s="572">
        <v>24</v>
      </c>
    </row>
    <row r="2607" spans="1:8" ht="12" customHeight="1">
      <c r="A2607" s="354" t="s">
        <v>5487</v>
      </c>
      <c r="B2607" s="547" t="s">
        <v>5488</v>
      </c>
      <c r="C2607" s="567"/>
      <c r="D2607" s="568"/>
      <c r="E2607" s="569">
        <v>0</v>
      </c>
      <c r="F2607" s="570">
        <v>15</v>
      </c>
      <c r="G2607" s="571">
        <v>0</v>
      </c>
      <c r="H2607" s="572">
        <v>15</v>
      </c>
    </row>
    <row r="2608" spans="1:8" ht="12" customHeight="1">
      <c r="A2608" s="354" t="s">
        <v>5659</v>
      </c>
      <c r="B2608" s="547" t="s">
        <v>5660</v>
      </c>
      <c r="C2608" s="567"/>
      <c r="D2608" s="568"/>
      <c r="E2608" s="569">
        <v>0</v>
      </c>
      <c r="F2608" s="570">
        <v>0</v>
      </c>
      <c r="G2608" s="571">
        <v>0</v>
      </c>
      <c r="H2608" s="572">
        <v>0</v>
      </c>
    </row>
    <row r="2609" spans="1:8" ht="12" customHeight="1">
      <c r="A2609" s="354" t="s">
        <v>5489</v>
      </c>
      <c r="B2609" s="547" t="s">
        <v>5490</v>
      </c>
      <c r="C2609" s="567"/>
      <c r="D2609" s="568"/>
      <c r="E2609" s="569">
        <v>0</v>
      </c>
      <c r="F2609" s="570">
        <v>0</v>
      </c>
      <c r="G2609" s="571">
        <v>0</v>
      </c>
      <c r="H2609" s="572">
        <v>0</v>
      </c>
    </row>
    <row r="2610" spans="1:8" ht="12" customHeight="1">
      <c r="A2610" s="354" t="s">
        <v>5665</v>
      </c>
      <c r="B2610" s="547" t="s">
        <v>6178</v>
      </c>
      <c r="C2610" s="567"/>
      <c r="D2610" s="568"/>
      <c r="E2610" s="569">
        <v>0</v>
      </c>
      <c r="F2610" s="570">
        <v>278</v>
      </c>
      <c r="G2610" s="571">
        <v>0</v>
      </c>
      <c r="H2610" s="572">
        <v>278</v>
      </c>
    </row>
    <row r="2611" spans="1:8" ht="12" customHeight="1">
      <c r="A2611" s="354" t="s">
        <v>5493</v>
      </c>
      <c r="B2611" s="547" t="s">
        <v>6037</v>
      </c>
      <c r="C2611" s="567"/>
      <c r="D2611" s="568"/>
      <c r="E2611" s="569">
        <v>0</v>
      </c>
      <c r="F2611" s="570">
        <v>0</v>
      </c>
      <c r="G2611" s="571">
        <v>0</v>
      </c>
      <c r="H2611" s="572">
        <v>0</v>
      </c>
    </row>
    <row r="2612" spans="1:8" ht="12" customHeight="1">
      <c r="A2612" s="354" t="s">
        <v>5495</v>
      </c>
      <c r="B2612" s="547" t="s">
        <v>5496</v>
      </c>
      <c r="C2612" s="567"/>
      <c r="D2612" s="568"/>
      <c r="E2612" s="569">
        <v>0</v>
      </c>
      <c r="F2612" s="570">
        <v>20</v>
      </c>
      <c r="G2612" s="571">
        <v>0</v>
      </c>
      <c r="H2612" s="572">
        <v>20</v>
      </c>
    </row>
    <row r="2613" spans="1:8" ht="12" customHeight="1">
      <c r="A2613" s="347" t="s">
        <v>5497</v>
      </c>
      <c r="B2613" s="348" t="s">
        <v>6671</v>
      </c>
      <c r="C2613" s="567"/>
      <c r="D2613" s="568"/>
      <c r="E2613" s="569">
        <v>0</v>
      </c>
      <c r="F2613" s="570">
        <v>167</v>
      </c>
      <c r="G2613" s="571">
        <v>0</v>
      </c>
      <c r="H2613" s="572">
        <v>167</v>
      </c>
    </row>
    <row r="2614" spans="1:8" ht="12" customHeight="1">
      <c r="A2614" s="354" t="s">
        <v>6672</v>
      </c>
      <c r="B2614" s="573" t="s">
        <v>6673</v>
      </c>
      <c r="C2614" s="567"/>
      <c r="D2614" s="568"/>
      <c r="E2614" s="569">
        <v>0</v>
      </c>
      <c r="F2614" s="570">
        <v>0</v>
      </c>
      <c r="G2614" s="571">
        <v>0</v>
      </c>
      <c r="H2614" s="572">
        <v>0</v>
      </c>
    </row>
    <row r="2615" spans="1:8" ht="12" customHeight="1">
      <c r="A2615" s="354" t="s">
        <v>5501</v>
      </c>
      <c r="B2615" s="547" t="s">
        <v>5667</v>
      </c>
      <c r="C2615" s="567"/>
      <c r="D2615" s="568"/>
      <c r="E2615" s="569">
        <v>0</v>
      </c>
      <c r="F2615" s="570">
        <v>0</v>
      </c>
      <c r="G2615" s="571">
        <v>0</v>
      </c>
      <c r="H2615" s="572">
        <v>0</v>
      </c>
    </row>
    <row r="2616" spans="1:8" ht="12" customHeight="1">
      <c r="A2616" s="354" t="s">
        <v>5505</v>
      </c>
      <c r="B2616" s="547" t="s">
        <v>5506</v>
      </c>
      <c r="C2616" s="567"/>
      <c r="D2616" s="568"/>
      <c r="E2616" s="569">
        <v>0</v>
      </c>
      <c r="F2616" s="570">
        <v>0</v>
      </c>
      <c r="G2616" s="571">
        <v>0</v>
      </c>
      <c r="H2616" s="572">
        <v>0</v>
      </c>
    </row>
    <row r="2617" spans="1:8" ht="12" customHeight="1">
      <c r="A2617" s="347" t="s">
        <v>6674</v>
      </c>
      <c r="B2617" s="348" t="s">
        <v>5508</v>
      </c>
      <c r="C2617" s="567"/>
      <c r="D2617" s="568"/>
      <c r="E2617" s="569">
        <v>0</v>
      </c>
      <c r="F2617" s="570">
        <v>0</v>
      </c>
      <c r="G2617" s="571">
        <v>0</v>
      </c>
      <c r="H2617" s="572">
        <v>0</v>
      </c>
    </row>
    <row r="2618" spans="1:8" ht="12" customHeight="1">
      <c r="A2618" s="354" t="s">
        <v>5511</v>
      </c>
      <c r="B2618" s="547" t="s">
        <v>5512</v>
      </c>
      <c r="C2618" s="567"/>
      <c r="D2618" s="568"/>
      <c r="E2618" s="569">
        <v>0</v>
      </c>
      <c r="F2618" s="570">
        <v>61</v>
      </c>
      <c r="G2618" s="571">
        <v>0</v>
      </c>
      <c r="H2618" s="572">
        <v>61</v>
      </c>
    </row>
    <row r="2619" spans="1:8" ht="12" customHeight="1">
      <c r="A2619" s="354" t="s">
        <v>6675</v>
      </c>
      <c r="B2619" s="547" t="s">
        <v>5514</v>
      </c>
      <c r="C2619" s="567"/>
      <c r="D2619" s="568"/>
      <c r="E2619" s="569">
        <v>0</v>
      </c>
      <c r="F2619" s="570">
        <v>286</v>
      </c>
      <c r="G2619" s="571">
        <v>0</v>
      </c>
      <c r="H2619" s="572">
        <v>286</v>
      </c>
    </row>
    <row r="2620" spans="1:8" ht="12" customHeight="1">
      <c r="A2620" s="354" t="s">
        <v>5673</v>
      </c>
      <c r="B2620" s="547" t="s">
        <v>5674</v>
      </c>
      <c r="C2620" s="567"/>
      <c r="D2620" s="568"/>
      <c r="E2620" s="569">
        <v>0</v>
      </c>
      <c r="F2620" s="570">
        <v>0</v>
      </c>
      <c r="G2620" s="571">
        <v>0</v>
      </c>
      <c r="H2620" s="572">
        <v>0</v>
      </c>
    </row>
    <row r="2621" spans="1:8" ht="12" customHeight="1">
      <c r="A2621" s="354" t="s">
        <v>5515</v>
      </c>
      <c r="B2621" s="547" t="s">
        <v>5516</v>
      </c>
      <c r="C2621" s="567"/>
      <c r="D2621" s="568"/>
      <c r="E2621" s="569">
        <v>0</v>
      </c>
      <c r="F2621" s="570">
        <v>90</v>
      </c>
      <c r="G2621" s="571">
        <v>0</v>
      </c>
      <c r="H2621" s="572">
        <v>90</v>
      </c>
    </row>
    <row r="2622" spans="1:8" ht="12" customHeight="1">
      <c r="A2622" s="354" t="s">
        <v>6676</v>
      </c>
      <c r="B2622" s="547" t="s">
        <v>5518</v>
      </c>
      <c r="C2622" s="567"/>
      <c r="D2622" s="568"/>
      <c r="E2622" s="569">
        <v>0</v>
      </c>
      <c r="F2622" s="570">
        <v>3887</v>
      </c>
      <c r="G2622" s="571">
        <v>0</v>
      </c>
      <c r="H2622" s="572">
        <v>3887</v>
      </c>
    </row>
    <row r="2623" spans="1:8" ht="12" customHeight="1">
      <c r="A2623" s="354" t="s">
        <v>5519</v>
      </c>
      <c r="B2623" s="547" t="s">
        <v>5520</v>
      </c>
      <c r="C2623" s="567"/>
      <c r="D2623" s="568"/>
      <c r="E2623" s="569">
        <v>0</v>
      </c>
      <c r="F2623" s="570">
        <v>2704</v>
      </c>
      <c r="G2623" s="571">
        <v>0</v>
      </c>
      <c r="H2623" s="572">
        <v>2704</v>
      </c>
    </row>
    <row r="2624" spans="1:8" ht="12" customHeight="1">
      <c r="A2624" s="354" t="s">
        <v>5521</v>
      </c>
      <c r="B2624" s="547" t="s">
        <v>5522</v>
      </c>
      <c r="C2624" s="567"/>
      <c r="D2624" s="568"/>
      <c r="E2624" s="569">
        <v>0</v>
      </c>
      <c r="F2624" s="570">
        <v>369</v>
      </c>
      <c r="G2624" s="571">
        <v>0</v>
      </c>
      <c r="H2624" s="572">
        <v>369</v>
      </c>
    </row>
    <row r="2625" spans="1:8" ht="12" customHeight="1">
      <c r="A2625" s="354" t="s">
        <v>6677</v>
      </c>
      <c r="B2625" s="547" t="s">
        <v>5524</v>
      </c>
      <c r="C2625" s="567"/>
      <c r="D2625" s="568"/>
      <c r="E2625" s="569">
        <v>0</v>
      </c>
      <c r="F2625" s="570">
        <v>175</v>
      </c>
      <c r="G2625" s="571">
        <v>0</v>
      </c>
      <c r="H2625" s="572">
        <v>175</v>
      </c>
    </row>
    <row r="2626" spans="1:8" ht="12" customHeight="1">
      <c r="A2626" s="354" t="s">
        <v>5525</v>
      </c>
      <c r="B2626" s="547" t="s">
        <v>5526</v>
      </c>
      <c r="C2626" s="567"/>
      <c r="D2626" s="568"/>
      <c r="E2626" s="569">
        <v>0</v>
      </c>
      <c r="F2626" s="570">
        <v>3476</v>
      </c>
      <c r="G2626" s="571">
        <v>0</v>
      </c>
      <c r="H2626" s="572">
        <v>3476</v>
      </c>
    </row>
    <row r="2627" spans="1:8" ht="12" customHeight="1">
      <c r="A2627" s="354" t="s">
        <v>6678</v>
      </c>
      <c r="B2627" s="547" t="s">
        <v>5528</v>
      </c>
      <c r="C2627" s="567"/>
      <c r="D2627" s="568"/>
      <c r="E2627" s="569">
        <v>0</v>
      </c>
      <c r="F2627" s="570">
        <v>4280</v>
      </c>
      <c r="G2627" s="571">
        <v>0</v>
      </c>
      <c r="H2627" s="572">
        <v>4280</v>
      </c>
    </row>
    <row r="2628" spans="1:8" ht="12" customHeight="1">
      <c r="A2628" s="354" t="s">
        <v>6679</v>
      </c>
      <c r="B2628" s="547" t="s">
        <v>5529</v>
      </c>
      <c r="C2628" s="567"/>
      <c r="D2628" s="568"/>
      <c r="E2628" s="569">
        <v>0</v>
      </c>
      <c r="F2628" s="570">
        <v>2863</v>
      </c>
      <c r="G2628" s="571">
        <v>0</v>
      </c>
      <c r="H2628" s="572">
        <v>2863</v>
      </c>
    </row>
    <row r="2629" spans="1:8" ht="12" customHeight="1">
      <c r="A2629" s="354" t="s">
        <v>5530</v>
      </c>
      <c r="B2629" s="547" t="s">
        <v>5531</v>
      </c>
      <c r="C2629" s="567"/>
      <c r="D2629" s="568"/>
      <c r="E2629" s="569">
        <v>0</v>
      </c>
      <c r="F2629" s="570">
        <v>6</v>
      </c>
      <c r="G2629" s="571">
        <v>0</v>
      </c>
      <c r="H2629" s="572">
        <v>6</v>
      </c>
    </row>
    <row r="2630" spans="1:8" ht="12" customHeight="1">
      <c r="A2630" s="354" t="s">
        <v>5532</v>
      </c>
      <c r="B2630" s="547" t="s">
        <v>5533</v>
      </c>
      <c r="C2630" s="567"/>
      <c r="D2630" s="568"/>
      <c r="E2630" s="569">
        <v>0</v>
      </c>
      <c r="F2630" s="570">
        <v>3906</v>
      </c>
      <c r="G2630" s="571">
        <v>0</v>
      </c>
      <c r="H2630" s="572">
        <v>3906</v>
      </c>
    </row>
    <row r="2631" spans="1:8" ht="12" customHeight="1">
      <c r="A2631" s="354" t="s">
        <v>5534</v>
      </c>
      <c r="B2631" s="547" t="s">
        <v>5535</v>
      </c>
      <c r="C2631" s="567"/>
      <c r="D2631" s="568"/>
      <c r="E2631" s="569">
        <v>0</v>
      </c>
      <c r="F2631" s="570">
        <v>0</v>
      </c>
      <c r="G2631" s="571">
        <v>0</v>
      </c>
      <c r="H2631" s="572">
        <v>0</v>
      </c>
    </row>
    <row r="2632" spans="1:8" ht="12" customHeight="1">
      <c r="A2632" s="354" t="s">
        <v>5536</v>
      </c>
      <c r="B2632" s="547" t="s">
        <v>5537</v>
      </c>
      <c r="C2632" s="567"/>
      <c r="D2632" s="568"/>
      <c r="E2632" s="569">
        <v>0</v>
      </c>
      <c r="F2632" s="570">
        <v>0</v>
      </c>
      <c r="G2632" s="571">
        <v>0</v>
      </c>
      <c r="H2632" s="572">
        <v>0</v>
      </c>
    </row>
    <row r="2633" spans="1:8" ht="12" customHeight="1">
      <c r="A2633" s="354" t="s">
        <v>6680</v>
      </c>
      <c r="B2633" s="547" t="s">
        <v>5541</v>
      </c>
      <c r="C2633" s="567"/>
      <c r="D2633" s="568"/>
      <c r="E2633" s="569">
        <v>0</v>
      </c>
      <c r="F2633" s="570">
        <v>708</v>
      </c>
      <c r="G2633" s="571">
        <v>0</v>
      </c>
      <c r="H2633" s="572">
        <v>708</v>
      </c>
    </row>
    <row r="2634" spans="1:8" ht="12" customHeight="1">
      <c r="A2634" s="354" t="s">
        <v>5675</v>
      </c>
      <c r="B2634" s="547" t="s">
        <v>5676</v>
      </c>
      <c r="C2634" s="567"/>
      <c r="D2634" s="568"/>
      <c r="E2634" s="569">
        <v>0</v>
      </c>
      <c r="F2634" s="570">
        <v>0</v>
      </c>
      <c r="G2634" s="571">
        <v>0</v>
      </c>
      <c r="H2634" s="572">
        <v>0</v>
      </c>
    </row>
    <row r="2635" spans="1:8" ht="12" customHeight="1">
      <c r="A2635" s="354" t="s">
        <v>5542</v>
      </c>
      <c r="B2635" s="547" t="s">
        <v>5543</v>
      </c>
      <c r="C2635" s="567"/>
      <c r="D2635" s="568"/>
      <c r="E2635" s="569">
        <v>0</v>
      </c>
      <c r="F2635" s="570">
        <v>3</v>
      </c>
      <c r="G2635" s="571">
        <v>0</v>
      </c>
      <c r="H2635" s="572">
        <v>3</v>
      </c>
    </row>
    <row r="2636" spans="1:8" ht="12" customHeight="1">
      <c r="A2636" s="354" t="s">
        <v>6043</v>
      </c>
      <c r="B2636" s="547" t="s">
        <v>6044</v>
      </c>
      <c r="C2636" s="567"/>
      <c r="D2636" s="568"/>
      <c r="E2636" s="569">
        <v>0</v>
      </c>
      <c r="F2636" s="570">
        <v>2</v>
      </c>
      <c r="G2636" s="571">
        <v>0</v>
      </c>
      <c r="H2636" s="572">
        <v>2</v>
      </c>
    </row>
    <row r="2637" spans="1:8" ht="12" customHeight="1">
      <c r="A2637" s="354" t="s">
        <v>6045</v>
      </c>
      <c r="B2637" s="547" t="s">
        <v>6179</v>
      </c>
      <c r="C2637" s="567"/>
      <c r="D2637" s="568"/>
      <c r="E2637" s="569">
        <v>0</v>
      </c>
      <c r="F2637" s="570">
        <v>0</v>
      </c>
      <c r="G2637" s="571">
        <v>0</v>
      </c>
      <c r="H2637" s="572">
        <v>0</v>
      </c>
    </row>
    <row r="2638" spans="1:8" ht="12" customHeight="1">
      <c r="A2638" s="354" t="s">
        <v>5544</v>
      </c>
      <c r="B2638" s="547" t="s">
        <v>5545</v>
      </c>
      <c r="C2638" s="567"/>
      <c r="D2638" s="568"/>
      <c r="E2638" s="569">
        <v>0</v>
      </c>
      <c r="F2638" s="570">
        <v>271</v>
      </c>
      <c r="G2638" s="571">
        <v>0</v>
      </c>
      <c r="H2638" s="572">
        <v>271</v>
      </c>
    </row>
    <row r="2639" spans="1:8" ht="12" customHeight="1">
      <c r="A2639" s="354" t="s">
        <v>6681</v>
      </c>
      <c r="B2639" s="547" t="s">
        <v>5547</v>
      </c>
      <c r="C2639" s="567"/>
      <c r="D2639" s="568"/>
      <c r="E2639" s="569">
        <v>0</v>
      </c>
      <c r="F2639" s="570">
        <v>1300</v>
      </c>
      <c r="G2639" s="571">
        <v>0</v>
      </c>
      <c r="H2639" s="572">
        <v>1300</v>
      </c>
    </row>
    <row r="2640" spans="1:8" ht="12" customHeight="1">
      <c r="A2640" s="354" t="s">
        <v>5548</v>
      </c>
      <c r="B2640" s="547" t="s">
        <v>5549</v>
      </c>
      <c r="C2640" s="567"/>
      <c r="D2640" s="568"/>
      <c r="E2640" s="569">
        <v>0</v>
      </c>
      <c r="F2640" s="570">
        <v>67</v>
      </c>
      <c r="G2640" s="571">
        <v>0</v>
      </c>
      <c r="H2640" s="572">
        <v>67</v>
      </c>
    </row>
    <row r="2641" spans="1:8" ht="12" customHeight="1">
      <c r="A2641" s="354" t="s">
        <v>5682</v>
      </c>
      <c r="B2641" s="547" t="s">
        <v>5683</v>
      </c>
      <c r="C2641" s="567"/>
      <c r="D2641" s="568"/>
      <c r="E2641" s="569">
        <v>0</v>
      </c>
      <c r="F2641" s="570">
        <v>0</v>
      </c>
      <c r="G2641" s="571">
        <v>0</v>
      </c>
      <c r="H2641" s="572">
        <v>0</v>
      </c>
    </row>
    <row r="2642" spans="1:8" ht="12" customHeight="1">
      <c r="A2642" s="354" t="s">
        <v>6682</v>
      </c>
      <c r="B2642" s="547" t="s">
        <v>5551</v>
      </c>
      <c r="C2642" s="567"/>
      <c r="D2642" s="568"/>
      <c r="E2642" s="569">
        <v>0</v>
      </c>
      <c r="F2642" s="570">
        <v>50</v>
      </c>
      <c r="G2642" s="571">
        <v>0</v>
      </c>
      <c r="H2642" s="572">
        <v>50</v>
      </c>
    </row>
    <row r="2643" spans="1:8" ht="12" customHeight="1">
      <c r="A2643" s="354" t="s">
        <v>6683</v>
      </c>
      <c r="B2643" s="547" t="s">
        <v>5553</v>
      </c>
      <c r="C2643" s="567"/>
      <c r="D2643" s="568"/>
      <c r="E2643" s="569">
        <v>0</v>
      </c>
      <c r="F2643" s="570">
        <v>471</v>
      </c>
      <c r="G2643" s="571">
        <v>0</v>
      </c>
      <c r="H2643" s="572">
        <v>471</v>
      </c>
    </row>
    <row r="2644" spans="1:8" ht="12" customHeight="1">
      <c r="A2644" s="354" t="s">
        <v>5554</v>
      </c>
      <c r="B2644" s="547" t="s">
        <v>5555</v>
      </c>
      <c r="C2644" s="567"/>
      <c r="D2644" s="568"/>
      <c r="E2644" s="569">
        <v>0</v>
      </c>
      <c r="F2644" s="570">
        <v>4961</v>
      </c>
      <c r="G2644" s="571">
        <v>0</v>
      </c>
      <c r="H2644" s="572">
        <v>4961</v>
      </c>
    </row>
    <row r="2645" spans="1:8" ht="12" customHeight="1">
      <c r="A2645" s="354" t="s">
        <v>6047</v>
      </c>
      <c r="B2645" s="547" t="s">
        <v>6048</v>
      </c>
      <c r="C2645" s="567"/>
      <c r="D2645" s="568"/>
      <c r="E2645" s="569">
        <v>0</v>
      </c>
      <c r="F2645" s="570">
        <v>0</v>
      </c>
      <c r="G2645" s="571">
        <v>0</v>
      </c>
      <c r="H2645" s="572">
        <v>0</v>
      </c>
    </row>
    <row r="2646" spans="1:8" ht="12" customHeight="1">
      <c r="A2646" s="354" t="s">
        <v>5556</v>
      </c>
      <c r="B2646" s="547" t="s">
        <v>5557</v>
      </c>
      <c r="C2646" s="567"/>
      <c r="D2646" s="568"/>
      <c r="E2646" s="569">
        <v>0</v>
      </c>
      <c r="F2646" s="570">
        <v>2</v>
      </c>
      <c r="G2646" s="571">
        <v>0</v>
      </c>
      <c r="H2646" s="572">
        <v>2</v>
      </c>
    </row>
    <row r="2647" spans="1:8" ht="12" customHeight="1">
      <c r="A2647" s="354" t="s">
        <v>5935</v>
      </c>
      <c r="B2647" s="547" t="s">
        <v>6684</v>
      </c>
      <c r="C2647" s="567"/>
      <c r="D2647" s="568"/>
      <c r="E2647" s="569">
        <v>0</v>
      </c>
      <c r="F2647" s="570">
        <v>2</v>
      </c>
      <c r="G2647" s="571">
        <v>0</v>
      </c>
      <c r="H2647" s="572">
        <v>2</v>
      </c>
    </row>
    <row r="2648" spans="1:8" ht="12" customHeight="1">
      <c r="A2648" s="354" t="s">
        <v>5558</v>
      </c>
      <c r="B2648" s="547" t="s">
        <v>5559</v>
      </c>
      <c r="C2648" s="567"/>
      <c r="D2648" s="568"/>
      <c r="E2648" s="569">
        <v>0</v>
      </c>
      <c r="F2648" s="570">
        <v>6</v>
      </c>
      <c r="G2648" s="571">
        <v>0</v>
      </c>
      <c r="H2648" s="572">
        <v>6</v>
      </c>
    </row>
    <row r="2649" spans="1:8" ht="12" customHeight="1">
      <c r="A2649" s="347" t="s">
        <v>5560</v>
      </c>
      <c r="B2649" s="346" t="s">
        <v>5561</v>
      </c>
      <c r="C2649" s="567"/>
      <c r="D2649" s="568"/>
      <c r="E2649" s="569">
        <v>0</v>
      </c>
      <c r="F2649" s="570">
        <v>7</v>
      </c>
      <c r="G2649" s="571">
        <v>0</v>
      </c>
      <c r="H2649" s="572">
        <v>7</v>
      </c>
    </row>
    <row r="2650" spans="1:8" ht="12" customHeight="1">
      <c r="A2650" s="347" t="s">
        <v>5562</v>
      </c>
      <c r="B2650" s="348" t="s">
        <v>6685</v>
      </c>
      <c r="C2650" s="567"/>
      <c r="D2650" s="568"/>
      <c r="E2650" s="569">
        <v>0</v>
      </c>
      <c r="F2650" s="570">
        <v>0</v>
      </c>
      <c r="G2650" s="571">
        <v>0</v>
      </c>
      <c r="H2650" s="572">
        <v>0</v>
      </c>
    </row>
    <row r="2651" spans="1:8" ht="12" customHeight="1">
      <c r="A2651" s="354" t="s">
        <v>5564</v>
      </c>
      <c r="B2651" s="547" t="s">
        <v>5565</v>
      </c>
      <c r="C2651" s="567"/>
      <c r="D2651" s="568"/>
      <c r="E2651" s="569">
        <v>0</v>
      </c>
      <c r="F2651" s="570">
        <v>0</v>
      </c>
      <c r="G2651" s="571">
        <v>0</v>
      </c>
      <c r="H2651" s="572">
        <v>0</v>
      </c>
    </row>
    <row r="2652" spans="1:8" ht="12" customHeight="1">
      <c r="A2652" s="354" t="s">
        <v>5566</v>
      </c>
      <c r="B2652" s="547" t="s">
        <v>6686</v>
      </c>
      <c r="C2652" s="567"/>
      <c r="D2652" s="568"/>
      <c r="E2652" s="569">
        <v>0</v>
      </c>
      <c r="F2652" s="570">
        <v>0</v>
      </c>
      <c r="G2652" s="571">
        <v>0</v>
      </c>
      <c r="H2652" s="572">
        <v>0</v>
      </c>
    </row>
    <row r="2653" spans="1:8" ht="12" customHeight="1">
      <c r="A2653" s="354" t="s">
        <v>5570</v>
      </c>
      <c r="B2653" s="547" t="s">
        <v>5571</v>
      </c>
      <c r="C2653" s="567"/>
      <c r="D2653" s="568"/>
      <c r="E2653" s="569">
        <v>0</v>
      </c>
      <c r="F2653" s="570">
        <v>140</v>
      </c>
      <c r="G2653" s="571">
        <v>0</v>
      </c>
      <c r="H2653" s="572">
        <v>140</v>
      </c>
    </row>
    <row r="2654" spans="1:8" ht="12" customHeight="1">
      <c r="A2654" s="354" t="s">
        <v>5572</v>
      </c>
      <c r="B2654" s="547" t="s">
        <v>6687</v>
      </c>
      <c r="C2654" s="567"/>
      <c r="D2654" s="568"/>
      <c r="E2654" s="569">
        <v>0</v>
      </c>
      <c r="F2654" s="570">
        <v>34</v>
      </c>
      <c r="G2654" s="571">
        <v>0</v>
      </c>
      <c r="H2654" s="572">
        <v>34</v>
      </c>
    </row>
    <row r="2655" spans="1:8" ht="12" customHeight="1">
      <c r="A2655" s="354" t="s">
        <v>6688</v>
      </c>
      <c r="B2655" s="547" t="s">
        <v>5575</v>
      </c>
      <c r="C2655" s="567"/>
      <c r="D2655" s="568"/>
      <c r="E2655" s="569">
        <v>0</v>
      </c>
      <c r="F2655" s="570">
        <v>0</v>
      </c>
      <c r="G2655" s="571">
        <v>0</v>
      </c>
      <c r="H2655" s="572">
        <v>0</v>
      </c>
    </row>
    <row r="2656" spans="1:8" ht="12" customHeight="1">
      <c r="A2656" s="354" t="s">
        <v>6689</v>
      </c>
      <c r="B2656" s="547" t="s">
        <v>5577</v>
      </c>
      <c r="C2656" s="567"/>
      <c r="D2656" s="568"/>
      <c r="E2656" s="569">
        <v>0</v>
      </c>
      <c r="F2656" s="570">
        <v>587</v>
      </c>
      <c r="G2656" s="571">
        <v>0</v>
      </c>
      <c r="H2656" s="572">
        <v>587</v>
      </c>
    </row>
    <row r="2657" spans="1:8" ht="12" customHeight="1">
      <c r="A2657" s="354" t="s">
        <v>6690</v>
      </c>
      <c r="B2657" s="547" t="s">
        <v>6691</v>
      </c>
      <c r="C2657" s="567"/>
      <c r="D2657" s="568"/>
      <c r="E2657" s="569">
        <v>0</v>
      </c>
      <c r="F2657" s="570">
        <v>2153</v>
      </c>
      <c r="G2657" s="571">
        <v>0</v>
      </c>
      <c r="H2657" s="572">
        <v>2153</v>
      </c>
    </row>
    <row r="2658" spans="1:8" ht="12" customHeight="1">
      <c r="A2658" s="347" t="s">
        <v>1832</v>
      </c>
      <c r="B2658" s="348" t="s">
        <v>1833</v>
      </c>
      <c r="C2658" s="567"/>
      <c r="D2658" s="568"/>
      <c r="E2658" s="569">
        <v>0</v>
      </c>
      <c r="F2658" s="570">
        <v>0</v>
      </c>
      <c r="G2658" s="571">
        <v>0</v>
      </c>
      <c r="H2658" s="572">
        <v>0</v>
      </c>
    </row>
    <row r="2659" spans="1:8" ht="12" customHeight="1">
      <c r="A2659" s="354" t="s">
        <v>5580</v>
      </c>
      <c r="B2659" s="547" t="s">
        <v>5581</v>
      </c>
      <c r="C2659" s="567"/>
      <c r="D2659" s="568"/>
      <c r="E2659" s="569">
        <v>0</v>
      </c>
      <c r="F2659" s="570">
        <v>607</v>
      </c>
      <c r="G2659" s="571">
        <v>0</v>
      </c>
      <c r="H2659" s="572">
        <v>607</v>
      </c>
    </row>
    <row r="2660" spans="1:8" ht="12" customHeight="1">
      <c r="A2660" s="354" t="s">
        <v>6692</v>
      </c>
      <c r="B2660" s="547" t="s">
        <v>5693</v>
      </c>
      <c r="C2660" s="567"/>
      <c r="D2660" s="568"/>
      <c r="E2660" s="569">
        <v>0</v>
      </c>
      <c r="F2660" s="570">
        <v>5</v>
      </c>
      <c r="G2660" s="571">
        <v>0</v>
      </c>
      <c r="H2660" s="572">
        <v>5</v>
      </c>
    </row>
    <row r="2661" spans="1:8" ht="12" customHeight="1">
      <c r="A2661" s="354" t="s">
        <v>1879</v>
      </c>
      <c r="B2661" s="547" t="s">
        <v>5942</v>
      </c>
      <c r="C2661" s="567"/>
      <c r="D2661" s="568"/>
      <c r="E2661" s="569">
        <v>0</v>
      </c>
      <c r="F2661" s="570">
        <v>309</v>
      </c>
      <c r="G2661" s="571">
        <v>0</v>
      </c>
      <c r="H2661" s="572">
        <v>309</v>
      </c>
    </row>
    <row r="2662" spans="1:8" ht="12" customHeight="1">
      <c r="A2662" s="354" t="s">
        <v>1880</v>
      </c>
      <c r="B2662" s="547" t="s">
        <v>5943</v>
      </c>
      <c r="C2662" s="567"/>
      <c r="D2662" s="568"/>
      <c r="E2662" s="569">
        <v>0</v>
      </c>
      <c r="F2662" s="570">
        <v>309</v>
      </c>
      <c r="G2662" s="571">
        <v>0</v>
      </c>
      <c r="H2662" s="572">
        <v>309</v>
      </c>
    </row>
    <row r="2663" spans="1:8" ht="12" customHeight="1">
      <c r="A2663" s="354" t="s">
        <v>6547</v>
      </c>
      <c r="B2663" s="547" t="s">
        <v>6693</v>
      </c>
      <c r="C2663" s="567"/>
      <c r="D2663" s="568"/>
      <c r="E2663" s="569">
        <v>0</v>
      </c>
      <c r="F2663" s="570">
        <v>0</v>
      </c>
      <c r="G2663" s="571">
        <v>0</v>
      </c>
      <c r="H2663" s="572">
        <v>0</v>
      </c>
    </row>
    <row r="2664" spans="1:8" ht="12" customHeight="1" thickBot="1">
      <c r="A2664" s="354" t="s">
        <v>6694</v>
      </c>
      <c r="B2664" s="547" t="s">
        <v>6695</v>
      </c>
      <c r="C2664" s="567"/>
      <c r="D2664" s="568"/>
      <c r="E2664" s="569">
        <v>0</v>
      </c>
      <c r="F2664" s="570">
        <v>0</v>
      </c>
      <c r="G2664" s="571">
        <v>0</v>
      </c>
      <c r="H2664" s="572">
        <v>0</v>
      </c>
    </row>
    <row r="2665" spans="1:8" ht="15.75" customHeight="1" thickBot="1">
      <c r="A2665" s="800"/>
      <c r="B2665" s="801" t="s">
        <v>6696</v>
      </c>
      <c r="C2665" s="802"/>
      <c r="D2665" s="803"/>
      <c r="E2665" s="802">
        <v>0</v>
      </c>
      <c r="F2665" s="1003">
        <v>52952</v>
      </c>
      <c r="G2665" s="802">
        <v>0</v>
      </c>
      <c r="H2665" s="1003">
        <v>52952</v>
      </c>
    </row>
    <row r="2666" spans="1:8" ht="15.75" customHeight="1" thickBot="1">
      <c r="A2666" s="2026" t="s">
        <v>6697</v>
      </c>
      <c r="B2666" s="2027"/>
      <c r="C2666" s="2027"/>
      <c r="D2666" s="2027"/>
      <c r="E2666" s="2027"/>
      <c r="F2666" s="2027"/>
      <c r="G2666" s="2027"/>
      <c r="H2666" s="2028"/>
    </row>
    <row r="2667" spans="1:8" ht="13.5" customHeight="1">
      <c r="A2667" s="574">
        <v>243016</v>
      </c>
      <c r="B2667" s="474" t="s">
        <v>5840</v>
      </c>
      <c r="C2667" s="567"/>
      <c r="D2667" s="568"/>
      <c r="E2667" s="569">
        <v>0</v>
      </c>
      <c r="F2667" s="570">
        <v>0</v>
      </c>
      <c r="G2667" s="571">
        <v>0</v>
      </c>
      <c r="H2667" s="572">
        <v>0</v>
      </c>
    </row>
    <row r="2668" spans="1:8" ht="13.5" customHeight="1">
      <c r="A2668" s="574">
        <v>260076</v>
      </c>
      <c r="B2668" s="474" t="s">
        <v>5588</v>
      </c>
      <c r="C2668" s="567"/>
      <c r="D2668" s="568"/>
      <c r="E2668" s="569">
        <v>0</v>
      </c>
      <c r="F2668" s="570">
        <v>0</v>
      </c>
      <c r="G2668" s="571">
        <v>0</v>
      </c>
      <c r="H2668" s="572">
        <v>0</v>
      </c>
    </row>
    <row r="2669" spans="1:8" ht="13.5" customHeight="1">
      <c r="A2669" s="574" t="s">
        <v>5592</v>
      </c>
      <c r="B2669" s="474" t="s">
        <v>5593</v>
      </c>
      <c r="C2669" s="567"/>
      <c r="D2669" s="568"/>
      <c r="E2669" s="569">
        <v>0</v>
      </c>
      <c r="F2669" s="570">
        <v>0</v>
      </c>
      <c r="G2669" s="571">
        <v>0</v>
      </c>
      <c r="H2669" s="572">
        <v>0</v>
      </c>
    </row>
    <row r="2670" spans="1:8" ht="13.5" customHeight="1">
      <c r="A2670" s="574" t="s">
        <v>5719</v>
      </c>
      <c r="B2670" s="474" t="s">
        <v>5595</v>
      </c>
      <c r="C2670" s="567"/>
      <c r="D2670" s="568"/>
      <c r="E2670" s="569">
        <v>0</v>
      </c>
      <c r="F2670" s="570">
        <v>0</v>
      </c>
      <c r="G2670" s="571">
        <v>0</v>
      </c>
      <c r="H2670" s="572">
        <v>0</v>
      </c>
    </row>
    <row r="2671" spans="1:8" ht="13.5" customHeight="1">
      <c r="A2671" s="574" t="s">
        <v>5380</v>
      </c>
      <c r="B2671" s="474" t="s">
        <v>5381</v>
      </c>
      <c r="C2671" s="567"/>
      <c r="D2671" s="568"/>
      <c r="E2671" s="569">
        <v>0</v>
      </c>
      <c r="F2671" s="570">
        <v>0</v>
      </c>
      <c r="G2671" s="571">
        <v>0</v>
      </c>
      <c r="H2671" s="572">
        <v>0</v>
      </c>
    </row>
    <row r="2672" spans="1:8" ht="13.5" customHeight="1">
      <c r="A2672" s="574" t="s">
        <v>5380</v>
      </c>
      <c r="B2672" s="474" t="s">
        <v>5381</v>
      </c>
      <c r="C2672" s="567"/>
      <c r="D2672" s="568"/>
      <c r="E2672" s="569">
        <v>0</v>
      </c>
      <c r="F2672" s="570">
        <v>0</v>
      </c>
      <c r="G2672" s="571">
        <v>0</v>
      </c>
      <c r="H2672" s="572">
        <v>0</v>
      </c>
    </row>
    <row r="2673" spans="1:8" ht="13.5" customHeight="1">
      <c r="A2673" s="574" t="s">
        <v>6619</v>
      </c>
      <c r="B2673" s="474" t="s">
        <v>5383</v>
      </c>
      <c r="C2673" s="567"/>
      <c r="D2673" s="568"/>
      <c r="E2673" s="569">
        <v>0</v>
      </c>
      <c r="F2673" s="570">
        <v>44</v>
      </c>
      <c r="G2673" s="571">
        <v>0</v>
      </c>
      <c r="H2673" s="572">
        <v>44</v>
      </c>
    </row>
    <row r="2674" spans="1:8" ht="13.5" customHeight="1">
      <c r="A2674" s="574" t="s">
        <v>6698</v>
      </c>
      <c r="B2674" s="474" t="s">
        <v>5847</v>
      </c>
      <c r="C2674" s="567"/>
      <c r="D2674" s="568"/>
      <c r="E2674" s="569">
        <v>0</v>
      </c>
      <c r="F2674" s="570">
        <v>0</v>
      </c>
      <c r="G2674" s="571">
        <v>0</v>
      </c>
      <c r="H2674" s="572">
        <v>0</v>
      </c>
    </row>
    <row r="2675" spans="1:8" ht="13.5" customHeight="1">
      <c r="A2675" s="574" t="s">
        <v>6699</v>
      </c>
      <c r="B2675" s="474" t="s">
        <v>5849</v>
      </c>
      <c r="C2675" s="567"/>
      <c r="D2675" s="568"/>
      <c r="E2675" s="569">
        <v>0</v>
      </c>
      <c r="F2675" s="570">
        <v>0</v>
      </c>
      <c r="G2675" s="571">
        <v>0</v>
      </c>
      <c r="H2675" s="572">
        <v>0</v>
      </c>
    </row>
    <row r="2676" spans="1:8" ht="13.5" customHeight="1">
      <c r="A2676" s="574" t="s">
        <v>6700</v>
      </c>
      <c r="B2676" s="474" t="s">
        <v>5851</v>
      </c>
      <c r="C2676" s="567"/>
      <c r="D2676" s="568"/>
      <c r="E2676" s="569">
        <v>0</v>
      </c>
      <c r="F2676" s="570">
        <v>0</v>
      </c>
      <c r="G2676" s="571">
        <v>0</v>
      </c>
      <c r="H2676" s="572">
        <v>0</v>
      </c>
    </row>
    <row r="2677" spans="1:8" ht="13.5" customHeight="1">
      <c r="A2677" s="574" t="s">
        <v>6701</v>
      </c>
      <c r="B2677" s="474" t="s">
        <v>6702</v>
      </c>
      <c r="C2677" s="567"/>
      <c r="D2677" s="568"/>
      <c r="E2677" s="569">
        <v>0</v>
      </c>
      <c r="F2677" s="570">
        <v>0</v>
      </c>
      <c r="G2677" s="571">
        <v>0</v>
      </c>
      <c r="H2677" s="572">
        <v>0</v>
      </c>
    </row>
    <row r="2678" spans="1:8" ht="13.5" customHeight="1">
      <c r="A2678" s="574" t="s">
        <v>5854</v>
      </c>
      <c r="B2678" s="474" t="s">
        <v>5855</v>
      </c>
      <c r="C2678" s="567"/>
      <c r="D2678" s="568"/>
      <c r="E2678" s="569">
        <v>0</v>
      </c>
      <c r="F2678" s="570">
        <v>0</v>
      </c>
      <c r="G2678" s="571">
        <v>0</v>
      </c>
      <c r="H2678" s="572">
        <v>0</v>
      </c>
    </row>
    <row r="2679" spans="1:8" ht="13.5" customHeight="1">
      <c r="A2679" s="574" t="s">
        <v>5856</v>
      </c>
      <c r="B2679" s="474" t="s">
        <v>6623</v>
      </c>
      <c r="C2679" s="567"/>
      <c r="D2679" s="568"/>
      <c r="E2679" s="569">
        <v>0</v>
      </c>
      <c r="F2679" s="570">
        <v>6</v>
      </c>
      <c r="G2679" s="571">
        <v>0</v>
      </c>
      <c r="H2679" s="572">
        <v>6</v>
      </c>
    </row>
    <row r="2680" spans="1:8" ht="13.5" customHeight="1">
      <c r="A2680" s="574" t="s">
        <v>5966</v>
      </c>
      <c r="B2680" s="474" t="s">
        <v>5387</v>
      </c>
      <c r="C2680" s="567"/>
      <c r="D2680" s="568"/>
      <c r="E2680" s="569">
        <v>0</v>
      </c>
      <c r="F2680" s="570">
        <v>0</v>
      </c>
      <c r="G2680" s="571">
        <v>0</v>
      </c>
      <c r="H2680" s="572">
        <v>0</v>
      </c>
    </row>
    <row r="2681" spans="1:8" ht="13.5" customHeight="1">
      <c r="A2681" s="574" t="s">
        <v>6703</v>
      </c>
      <c r="B2681" s="474" t="s">
        <v>5391</v>
      </c>
      <c r="C2681" s="567"/>
      <c r="D2681" s="568"/>
      <c r="E2681" s="569">
        <v>14</v>
      </c>
      <c r="F2681" s="570">
        <v>108</v>
      </c>
      <c r="G2681" s="571">
        <v>14</v>
      </c>
      <c r="H2681" s="572">
        <v>108</v>
      </c>
    </row>
    <row r="2682" spans="1:8" ht="13.5" customHeight="1">
      <c r="A2682" s="574" t="s">
        <v>5604</v>
      </c>
      <c r="B2682" s="474" t="s">
        <v>5605</v>
      </c>
      <c r="C2682" s="567"/>
      <c r="D2682" s="568"/>
      <c r="E2682" s="569">
        <v>0</v>
      </c>
      <c r="F2682" s="570">
        <v>0</v>
      </c>
      <c r="G2682" s="571">
        <v>0</v>
      </c>
      <c r="H2682" s="572">
        <v>0</v>
      </c>
    </row>
    <row r="2683" spans="1:8" ht="13.5" customHeight="1">
      <c r="A2683" s="574" t="s">
        <v>5392</v>
      </c>
      <c r="B2683" s="474" t="s">
        <v>6627</v>
      </c>
      <c r="C2683" s="567"/>
      <c r="D2683" s="568"/>
      <c r="E2683" s="569">
        <v>0</v>
      </c>
      <c r="F2683" s="570">
        <v>0</v>
      </c>
      <c r="G2683" s="571">
        <v>0</v>
      </c>
      <c r="H2683" s="572">
        <v>0</v>
      </c>
    </row>
    <row r="2684" spans="1:8" ht="13.5" customHeight="1">
      <c r="A2684" s="574" t="s">
        <v>6704</v>
      </c>
      <c r="B2684" s="474" t="s">
        <v>5863</v>
      </c>
      <c r="C2684" s="567"/>
      <c r="D2684" s="568"/>
      <c r="E2684" s="569">
        <v>1</v>
      </c>
      <c r="F2684" s="570">
        <v>52</v>
      </c>
      <c r="G2684" s="571">
        <v>1</v>
      </c>
      <c r="H2684" s="572">
        <v>52</v>
      </c>
    </row>
    <row r="2685" spans="1:8" ht="13.5" customHeight="1">
      <c r="A2685" s="574" t="s">
        <v>6705</v>
      </c>
      <c r="B2685" s="474" t="s">
        <v>6706</v>
      </c>
      <c r="C2685" s="567"/>
      <c r="D2685" s="568"/>
      <c r="E2685" s="569">
        <v>1</v>
      </c>
      <c r="F2685" s="570">
        <v>0</v>
      </c>
      <c r="G2685" s="571">
        <v>1</v>
      </c>
      <c r="H2685" s="572">
        <v>0</v>
      </c>
    </row>
    <row r="2686" spans="1:8" ht="13.5" customHeight="1">
      <c r="A2686" s="574" t="s">
        <v>6707</v>
      </c>
      <c r="B2686" s="474" t="s">
        <v>5399</v>
      </c>
      <c r="C2686" s="567"/>
      <c r="D2686" s="568"/>
      <c r="E2686" s="569">
        <v>3</v>
      </c>
      <c r="F2686" s="570">
        <v>63</v>
      </c>
      <c r="G2686" s="571">
        <v>3</v>
      </c>
      <c r="H2686" s="572">
        <v>63</v>
      </c>
    </row>
    <row r="2687" spans="1:8" ht="13.5" customHeight="1">
      <c r="A2687" s="574" t="s">
        <v>5411</v>
      </c>
      <c r="B2687" s="474" t="s">
        <v>5875</v>
      </c>
      <c r="C2687" s="567"/>
      <c r="D2687" s="568"/>
      <c r="E2687" s="569">
        <v>1</v>
      </c>
      <c r="F2687" s="570">
        <v>2</v>
      </c>
      <c r="G2687" s="571">
        <v>1</v>
      </c>
      <c r="H2687" s="572">
        <v>2</v>
      </c>
    </row>
    <row r="2688" spans="1:8" ht="13.5" customHeight="1">
      <c r="A2688" s="574" t="s">
        <v>6708</v>
      </c>
      <c r="B2688" s="474" t="s">
        <v>6709</v>
      </c>
      <c r="C2688" s="567"/>
      <c r="D2688" s="568"/>
      <c r="E2688" s="569">
        <v>0</v>
      </c>
      <c r="F2688" s="570">
        <v>2</v>
      </c>
      <c r="G2688" s="571">
        <v>0</v>
      </c>
      <c r="H2688" s="572">
        <v>2</v>
      </c>
    </row>
    <row r="2689" spans="1:8" ht="13.5" customHeight="1">
      <c r="A2689" s="574" t="s">
        <v>3084</v>
      </c>
      <c r="B2689" s="474" t="s">
        <v>3085</v>
      </c>
      <c r="C2689" s="567"/>
      <c r="D2689" s="568"/>
      <c r="E2689" s="569">
        <v>0</v>
      </c>
      <c r="F2689" s="570">
        <v>0</v>
      </c>
      <c r="G2689" s="571">
        <v>0</v>
      </c>
      <c r="H2689" s="572">
        <v>0</v>
      </c>
    </row>
    <row r="2690" spans="1:8" ht="13.5" customHeight="1">
      <c r="A2690" s="574" t="s">
        <v>6710</v>
      </c>
      <c r="B2690" s="474" t="s">
        <v>5421</v>
      </c>
      <c r="C2690" s="567"/>
      <c r="D2690" s="568"/>
      <c r="E2690" s="569">
        <v>1</v>
      </c>
      <c r="F2690" s="570">
        <v>75</v>
      </c>
      <c r="G2690" s="571">
        <v>1</v>
      </c>
      <c r="H2690" s="572">
        <v>75</v>
      </c>
    </row>
    <row r="2691" spans="1:8" ht="13.5" customHeight="1">
      <c r="A2691" s="574" t="s">
        <v>5880</v>
      </c>
      <c r="B2691" s="474" t="s">
        <v>5881</v>
      </c>
      <c r="C2691" s="567"/>
      <c r="D2691" s="568"/>
      <c r="E2691" s="569">
        <v>0</v>
      </c>
      <c r="F2691" s="570">
        <v>0</v>
      </c>
      <c r="G2691" s="571">
        <v>0</v>
      </c>
      <c r="H2691" s="572">
        <v>0</v>
      </c>
    </row>
    <row r="2692" spans="1:8" ht="13.5" customHeight="1">
      <c r="A2692" s="521" t="s">
        <v>5886</v>
      </c>
      <c r="B2692" s="348" t="s">
        <v>5887</v>
      </c>
      <c r="C2692" s="567"/>
      <c r="D2692" s="568"/>
      <c r="E2692" s="569">
        <v>0</v>
      </c>
      <c r="F2692" s="570">
        <v>4</v>
      </c>
      <c r="G2692" s="571">
        <v>0</v>
      </c>
      <c r="H2692" s="572">
        <v>4</v>
      </c>
    </row>
    <row r="2693" spans="1:8" ht="13.5" customHeight="1">
      <c r="A2693" s="521" t="s">
        <v>5888</v>
      </c>
      <c r="B2693" s="348" t="s">
        <v>5889</v>
      </c>
      <c r="C2693" s="567"/>
      <c r="D2693" s="568"/>
      <c r="E2693" s="569">
        <v>0</v>
      </c>
      <c r="F2693" s="570">
        <v>0</v>
      </c>
      <c r="G2693" s="571">
        <v>0</v>
      </c>
      <c r="H2693" s="572">
        <v>0</v>
      </c>
    </row>
    <row r="2694" spans="1:8" ht="13.5" customHeight="1">
      <c r="A2694" s="521" t="s">
        <v>6711</v>
      </c>
      <c r="B2694" s="348" t="s">
        <v>5891</v>
      </c>
      <c r="C2694" s="567"/>
      <c r="D2694" s="568"/>
      <c r="E2694" s="569">
        <v>0</v>
      </c>
      <c r="F2694" s="570">
        <v>4</v>
      </c>
      <c r="G2694" s="571">
        <v>0</v>
      </c>
      <c r="H2694" s="572">
        <v>4</v>
      </c>
    </row>
    <row r="2695" spans="1:8" ht="13.5" customHeight="1">
      <c r="A2695" s="521" t="s">
        <v>6712</v>
      </c>
      <c r="B2695" s="348" t="s">
        <v>5909</v>
      </c>
      <c r="C2695" s="567"/>
      <c r="D2695" s="568"/>
      <c r="E2695" s="569">
        <v>0</v>
      </c>
      <c r="F2695" s="570">
        <v>0</v>
      </c>
      <c r="G2695" s="571">
        <v>0</v>
      </c>
      <c r="H2695" s="572">
        <v>0</v>
      </c>
    </row>
    <row r="2696" spans="1:8" ht="13.5" customHeight="1">
      <c r="A2696" s="521" t="s">
        <v>6646</v>
      </c>
      <c r="B2696" s="348" t="s">
        <v>5428</v>
      </c>
      <c r="C2696" s="567"/>
      <c r="D2696" s="568"/>
      <c r="E2696" s="569">
        <v>0</v>
      </c>
      <c r="F2696" s="570">
        <v>0</v>
      </c>
      <c r="G2696" s="571">
        <v>0</v>
      </c>
      <c r="H2696" s="572">
        <v>0</v>
      </c>
    </row>
    <row r="2697" spans="1:8" ht="13.5" customHeight="1">
      <c r="A2697" s="521" t="s">
        <v>5910</v>
      </c>
      <c r="B2697" s="348" t="s">
        <v>5767</v>
      </c>
      <c r="C2697" s="567"/>
      <c r="D2697" s="568"/>
      <c r="E2697" s="569">
        <v>0</v>
      </c>
      <c r="F2697" s="570">
        <v>0</v>
      </c>
      <c r="G2697" s="571">
        <v>0</v>
      </c>
      <c r="H2697" s="572">
        <v>0</v>
      </c>
    </row>
    <row r="2698" spans="1:8" ht="13.5" customHeight="1">
      <c r="A2698" s="521" t="s">
        <v>6650</v>
      </c>
      <c r="B2698" s="348" t="s">
        <v>6651</v>
      </c>
      <c r="C2698" s="567"/>
      <c r="D2698" s="568"/>
      <c r="E2698" s="569">
        <v>0</v>
      </c>
      <c r="F2698" s="570">
        <v>4</v>
      </c>
      <c r="G2698" s="571">
        <v>0</v>
      </c>
      <c r="H2698" s="572">
        <v>4</v>
      </c>
    </row>
    <row r="2699" spans="1:8" ht="13.5" customHeight="1">
      <c r="A2699" s="521" t="s">
        <v>5439</v>
      </c>
      <c r="B2699" s="348" t="s">
        <v>5628</v>
      </c>
      <c r="C2699" s="567"/>
      <c r="D2699" s="568"/>
      <c r="E2699" s="569">
        <v>0</v>
      </c>
      <c r="F2699" s="570">
        <v>0</v>
      </c>
      <c r="G2699" s="571">
        <v>0</v>
      </c>
      <c r="H2699" s="572">
        <v>0</v>
      </c>
    </row>
    <row r="2700" spans="1:8" ht="13.5" customHeight="1">
      <c r="A2700" s="521" t="s">
        <v>3115</v>
      </c>
      <c r="B2700" s="348" t="s">
        <v>6166</v>
      </c>
      <c r="C2700" s="567"/>
      <c r="D2700" s="568"/>
      <c r="E2700" s="569">
        <v>3</v>
      </c>
      <c r="F2700" s="570">
        <v>51</v>
      </c>
      <c r="G2700" s="571">
        <v>3</v>
      </c>
      <c r="H2700" s="572">
        <v>51</v>
      </c>
    </row>
    <row r="2701" spans="1:8" ht="13.5" customHeight="1">
      <c r="A2701" s="521" t="s">
        <v>6713</v>
      </c>
      <c r="B2701" s="348" t="s">
        <v>5911</v>
      </c>
      <c r="C2701" s="567"/>
      <c r="D2701" s="568"/>
      <c r="E2701" s="569">
        <v>0</v>
      </c>
      <c r="F2701" s="570">
        <v>0</v>
      </c>
      <c r="G2701" s="571">
        <v>0</v>
      </c>
      <c r="H2701" s="572">
        <v>0</v>
      </c>
    </row>
    <row r="2702" spans="1:8" ht="13.5" customHeight="1">
      <c r="A2702" s="521" t="s">
        <v>6714</v>
      </c>
      <c r="B2702" s="348" t="s">
        <v>5444</v>
      </c>
      <c r="C2702" s="567"/>
      <c r="D2702" s="568"/>
      <c r="E2702" s="569">
        <v>0</v>
      </c>
      <c r="F2702" s="570">
        <v>19</v>
      </c>
      <c r="G2702" s="571">
        <v>0</v>
      </c>
      <c r="H2702" s="572">
        <v>19</v>
      </c>
    </row>
    <row r="2703" spans="1:8" ht="13.5" customHeight="1">
      <c r="A2703" s="575" t="s">
        <v>5445</v>
      </c>
      <c r="B2703" s="576" t="s">
        <v>5777</v>
      </c>
      <c r="C2703" s="567"/>
      <c r="D2703" s="568"/>
      <c r="E2703" s="569">
        <v>0</v>
      </c>
      <c r="F2703" s="570">
        <v>3</v>
      </c>
      <c r="G2703" s="571">
        <v>0</v>
      </c>
      <c r="H2703" s="572">
        <v>3</v>
      </c>
    </row>
    <row r="2704" spans="1:8" ht="13.5" customHeight="1">
      <c r="A2704" s="521" t="s">
        <v>6715</v>
      </c>
      <c r="B2704" s="348" t="s">
        <v>5921</v>
      </c>
      <c r="C2704" s="567"/>
      <c r="D2704" s="568"/>
      <c r="E2704" s="569">
        <v>0</v>
      </c>
      <c r="F2704" s="570">
        <v>0</v>
      </c>
      <c r="G2704" s="571">
        <v>0</v>
      </c>
      <c r="H2704" s="572">
        <v>0</v>
      </c>
    </row>
    <row r="2705" spans="1:8" ht="13.5" customHeight="1">
      <c r="A2705" s="521" t="s">
        <v>6716</v>
      </c>
      <c r="B2705" s="348" t="s">
        <v>5923</v>
      </c>
      <c r="C2705" s="567"/>
      <c r="D2705" s="568"/>
      <c r="E2705" s="569">
        <v>0</v>
      </c>
      <c r="F2705" s="570">
        <v>0</v>
      </c>
      <c r="G2705" s="571">
        <v>0</v>
      </c>
      <c r="H2705" s="572">
        <v>0</v>
      </c>
    </row>
    <row r="2706" spans="1:8" ht="13.5" customHeight="1">
      <c r="A2706" s="521" t="s">
        <v>5926</v>
      </c>
      <c r="B2706" s="348" t="s">
        <v>5927</v>
      </c>
      <c r="C2706" s="567"/>
      <c r="D2706" s="568"/>
      <c r="E2706" s="569">
        <v>0</v>
      </c>
      <c r="F2706" s="570">
        <v>0</v>
      </c>
      <c r="G2706" s="571">
        <v>0</v>
      </c>
      <c r="H2706" s="572">
        <v>0</v>
      </c>
    </row>
    <row r="2707" spans="1:8" ht="13.5" customHeight="1">
      <c r="A2707" s="521" t="s">
        <v>6657</v>
      </c>
      <c r="B2707" s="348" t="s">
        <v>6658</v>
      </c>
      <c r="C2707" s="567"/>
      <c r="D2707" s="568"/>
      <c r="E2707" s="569">
        <v>0</v>
      </c>
      <c r="F2707" s="570">
        <v>0</v>
      </c>
      <c r="G2707" s="571">
        <v>0</v>
      </c>
      <c r="H2707" s="572">
        <v>0</v>
      </c>
    </row>
    <row r="2708" spans="1:8" ht="13.5" customHeight="1">
      <c r="A2708" s="521" t="s">
        <v>6667</v>
      </c>
      <c r="B2708" s="348" t="s">
        <v>5652</v>
      </c>
      <c r="C2708" s="567"/>
      <c r="D2708" s="568"/>
      <c r="E2708" s="569">
        <v>4</v>
      </c>
      <c r="F2708" s="570">
        <v>109</v>
      </c>
      <c r="G2708" s="571">
        <v>4</v>
      </c>
      <c r="H2708" s="572">
        <v>109</v>
      </c>
    </row>
    <row r="2709" spans="1:8" ht="13.5" customHeight="1">
      <c r="A2709" s="521" t="s">
        <v>6717</v>
      </c>
      <c r="B2709" s="348" t="s">
        <v>5930</v>
      </c>
      <c r="C2709" s="567"/>
      <c r="D2709" s="568"/>
      <c r="E2709" s="569">
        <v>0</v>
      </c>
      <c r="F2709" s="570">
        <v>0</v>
      </c>
      <c r="G2709" s="571">
        <v>0</v>
      </c>
      <c r="H2709" s="572">
        <v>0</v>
      </c>
    </row>
    <row r="2710" spans="1:8" ht="13.5" customHeight="1">
      <c r="A2710" s="521" t="s">
        <v>5491</v>
      </c>
      <c r="B2710" s="348" t="s">
        <v>6178</v>
      </c>
      <c r="C2710" s="567"/>
      <c r="D2710" s="568"/>
      <c r="E2710" s="569">
        <v>0</v>
      </c>
      <c r="F2710" s="570">
        <v>0</v>
      </c>
      <c r="G2710" s="571">
        <v>0</v>
      </c>
      <c r="H2710" s="572">
        <v>0</v>
      </c>
    </row>
    <row r="2711" spans="1:8" ht="13.5" customHeight="1">
      <c r="A2711" s="521" t="s">
        <v>6672</v>
      </c>
      <c r="B2711" s="348" t="s">
        <v>6673</v>
      </c>
      <c r="C2711" s="567"/>
      <c r="D2711" s="568"/>
      <c r="E2711" s="569">
        <v>0</v>
      </c>
      <c r="F2711" s="570">
        <v>0</v>
      </c>
      <c r="G2711" s="571">
        <v>0</v>
      </c>
      <c r="H2711" s="572">
        <v>0</v>
      </c>
    </row>
    <row r="2712" spans="1:8" ht="13.5" customHeight="1">
      <c r="A2712" s="521" t="s">
        <v>5505</v>
      </c>
      <c r="B2712" s="348" t="s">
        <v>5506</v>
      </c>
      <c r="C2712" s="567"/>
      <c r="D2712" s="568"/>
      <c r="E2712" s="569">
        <v>0</v>
      </c>
      <c r="F2712" s="570">
        <v>0</v>
      </c>
      <c r="G2712" s="571">
        <v>0</v>
      </c>
      <c r="H2712" s="572">
        <v>0</v>
      </c>
    </row>
    <row r="2713" spans="1:8" ht="13.5" customHeight="1">
      <c r="A2713" s="521" t="s">
        <v>6674</v>
      </c>
      <c r="B2713" s="348" t="s">
        <v>5508</v>
      </c>
      <c r="C2713" s="567"/>
      <c r="D2713" s="568"/>
      <c r="E2713" s="569">
        <v>0</v>
      </c>
      <c r="F2713" s="570">
        <v>6</v>
      </c>
      <c r="G2713" s="571">
        <v>0</v>
      </c>
      <c r="H2713" s="572">
        <v>6</v>
      </c>
    </row>
    <row r="2714" spans="1:8" ht="13.5" customHeight="1">
      <c r="A2714" s="521" t="s">
        <v>5511</v>
      </c>
      <c r="B2714" s="348" t="s">
        <v>5512</v>
      </c>
      <c r="C2714" s="567"/>
      <c r="D2714" s="568"/>
      <c r="E2714" s="569">
        <v>0</v>
      </c>
      <c r="F2714" s="570">
        <v>0</v>
      </c>
      <c r="G2714" s="571">
        <v>0</v>
      </c>
      <c r="H2714" s="572">
        <v>0</v>
      </c>
    </row>
    <row r="2715" spans="1:8" ht="13.5" customHeight="1">
      <c r="A2715" s="521" t="s">
        <v>5513</v>
      </c>
      <c r="B2715" s="348" t="s">
        <v>5514</v>
      </c>
      <c r="C2715" s="567"/>
      <c r="D2715" s="568"/>
      <c r="E2715" s="569">
        <v>16</v>
      </c>
      <c r="F2715" s="570">
        <v>201</v>
      </c>
      <c r="G2715" s="571">
        <v>16</v>
      </c>
      <c r="H2715" s="572">
        <v>201</v>
      </c>
    </row>
    <row r="2716" spans="1:8" ht="13.5" customHeight="1">
      <c r="A2716" s="521" t="s">
        <v>5515</v>
      </c>
      <c r="B2716" s="348" t="s">
        <v>5516</v>
      </c>
      <c r="C2716" s="567"/>
      <c r="D2716" s="568"/>
      <c r="E2716" s="569">
        <v>0</v>
      </c>
      <c r="F2716" s="570">
        <v>1</v>
      </c>
      <c r="G2716" s="571">
        <v>0</v>
      </c>
      <c r="H2716" s="572">
        <v>1</v>
      </c>
    </row>
    <row r="2717" spans="1:8" ht="13.5" customHeight="1">
      <c r="A2717" s="521" t="s">
        <v>5517</v>
      </c>
      <c r="B2717" s="348" t="s">
        <v>5518</v>
      </c>
      <c r="C2717" s="567"/>
      <c r="D2717" s="568"/>
      <c r="E2717" s="569">
        <v>21</v>
      </c>
      <c r="F2717" s="570">
        <v>253</v>
      </c>
      <c r="G2717" s="571">
        <v>21</v>
      </c>
      <c r="H2717" s="572">
        <v>253</v>
      </c>
    </row>
    <row r="2718" spans="1:8" ht="13.5" customHeight="1">
      <c r="A2718" s="521" t="s">
        <v>6718</v>
      </c>
      <c r="B2718" s="348" t="s">
        <v>5520</v>
      </c>
      <c r="C2718" s="567"/>
      <c r="D2718" s="568"/>
      <c r="E2718" s="569">
        <v>0</v>
      </c>
      <c r="F2718" s="570">
        <v>3</v>
      </c>
      <c r="G2718" s="571">
        <v>0</v>
      </c>
      <c r="H2718" s="572">
        <v>3</v>
      </c>
    </row>
    <row r="2719" spans="1:8" ht="13.5" customHeight="1">
      <c r="A2719" s="521" t="s">
        <v>6677</v>
      </c>
      <c r="B2719" s="348" t="s">
        <v>5524</v>
      </c>
      <c r="C2719" s="567"/>
      <c r="D2719" s="568"/>
      <c r="E2719" s="569">
        <v>0</v>
      </c>
      <c r="F2719" s="570">
        <v>0</v>
      </c>
      <c r="G2719" s="571">
        <v>0</v>
      </c>
      <c r="H2719" s="572">
        <v>0</v>
      </c>
    </row>
    <row r="2720" spans="1:8" ht="13.5" customHeight="1">
      <c r="A2720" s="521" t="s">
        <v>5525</v>
      </c>
      <c r="B2720" s="348" t="s">
        <v>5526</v>
      </c>
      <c r="C2720" s="567"/>
      <c r="D2720" s="568"/>
      <c r="E2720" s="569">
        <v>33</v>
      </c>
      <c r="F2720" s="570">
        <v>253</v>
      </c>
      <c r="G2720" s="571">
        <v>33</v>
      </c>
      <c r="H2720" s="572">
        <v>253</v>
      </c>
    </row>
    <row r="2721" spans="1:8" ht="13.5" customHeight="1">
      <c r="A2721" s="521" t="s">
        <v>6678</v>
      </c>
      <c r="B2721" s="348" t="s">
        <v>5528</v>
      </c>
      <c r="C2721" s="567"/>
      <c r="D2721" s="568"/>
      <c r="E2721" s="569">
        <v>16</v>
      </c>
      <c r="F2721" s="570">
        <v>266</v>
      </c>
      <c r="G2721" s="571">
        <v>16</v>
      </c>
      <c r="H2721" s="572">
        <v>266</v>
      </c>
    </row>
    <row r="2722" spans="1:8" ht="13.5" customHeight="1">
      <c r="A2722" s="521" t="s">
        <v>6679</v>
      </c>
      <c r="B2722" s="348" t="s">
        <v>5529</v>
      </c>
      <c r="C2722" s="567"/>
      <c r="D2722" s="568"/>
      <c r="E2722" s="569">
        <v>6</v>
      </c>
      <c r="F2722" s="570">
        <v>84</v>
      </c>
      <c r="G2722" s="571">
        <v>6</v>
      </c>
      <c r="H2722" s="572">
        <v>84</v>
      </c>
    </row>
    <row r="2723" spans="1:8" ht="13.5" customHeight="1">
      <c r="A2723" s="521" t="s">
        <v>5532</v>
      </c>
      <c r="B2723" s="348" t="s">
        <v>5533</v>
      </c>
      <c r="C2723" s="567"/>
      <c r="D2723" s="568"/>
      <c r="E2723" s="569">
        <v>13</v>
      </c>
      <c r="F2723" s="570">
        <v>199</v>
      </c>
      <c r="G2723" s="571">
        <v>13</v>
      </c>
      <c r="H2723" s="572">
        <v>199</v>
      </c>
    </row>
    <row r="2724" spans="1:8" ht="13.5" customHeight="1">
      <c r="A2724" s="521" t="s">
        <v>5534</v>
      </c>
      <c r="B2724" s="348" t="s">
        <v>5535</v>
      </c>
      <c r="C2724" s="567"/>
      <c r="D2724" s="568"/>
      <c r="E2724" s="569">
        <v>0</v>
      </c>
      <c r="F2724" s="570">
        <v>0</v>
      </c>
      <c r="G2724" s="571">
        <v>0</v>
      </c>
      <c r="H2724" s="572">
        <v>0</v>
      </c>
    </row>
    <row r="2725" spans="1:8" ht="13.5" customHeight="1">
      <c r="A2725" s="521" t="s">
        <v>5536</v>
      </c>
      <c r="B2725" s="348" t="s">
        <v>5537</v>
      </c>
      <c r="C2725" s="567"/>
      <c r="D2725" s="568"/>
      <c r="E2725" s="569">
        <v>0</v>
      </c>
      <c r="F2725" s="570">
        <v>0</v>
      </c>
      <c r="G2725" s="571">
        <v>0</v>
      </c>
      <c r="H2725" s="572">
        <v>0</v>
      </c>
    </row>
    <row r="2726" spans="1:8" ht="13.5" customHeight="1">
      <c r="A2726" s="521" t="s">
        <v>5675</v>
      </c>
      <c r="B2726" s="348" t="s">
        <v>6146</v>
      </c>
      <c r="C2726" s="567"/>
      <c r="D2726" s="568"/>
      <c r="E2726" s="569">
        <v>0</v>
      </c>
      <c r="F2726" s="570">
        <v>1</v>
      </c>
      <c r="G2726" s="571">
        <v>0</v>
      </c>
      <c r="H2726" s="572">
        <v>1</v>
      </c>
    </row>
    <row r="2727" spans="1:8" ht="13.5" customHeight="1">
      <c r="A2727" s="521" t="s">
        <v>5677</v>
      </c>
      <c r="B2727" s="348" t="s">
        <v>5797</v>
      </c>
      <c r="C2727" s="567"/>
      <c r="D2727" s="568"/>
      <c r="E2727" s="569">
        <v>0</v>
      </c>
      <c r="F2727" s="570">
        <v>1</v>
      </c>
      <c r="G2727" s="571">
        <v>0</v>
      </c>
      <c r="H2727" s="572">
        <v>1</v>
      </c>
    </row>
    <row r="2728" spans="1:8" ht="13.5" customHeight="1">
      <c r="A2728" s="521" t="s">
        <v>6719</v>
      </c>
      <c r="B2728" s="348" t="s">
        <v>5543</v>
      </c>
      <c r="C2728" s="567"/>
      <c r="D2728" s="568"/>
      <c r="E2728" s="569">
        <v>0</v>
      </c>
      <c r="F2728" s="570">
        <v>6</v>
      </c>
      <c r="G2728" s="571">
        <v>0</v>
      </c>
      <c r="H2728" s="572">
        <v>6</v>
      </c>
    </row>
    <row r="2729" spans="1:8" ht="13.5" customHeight="1">
      <c r="A2729" s="521" t="s">
        <v>5544</v>
      </c>
      <c r="B2729" s="348" t="s">
        <v>5545</v>
      </c>
      <c r="C2729" s="567"/>
      <c r="D2729" s="568"/>
      <c r="E2729" s="569">
        <v>0</v>
      </c>
      <c r="F2729" s="570">
        <v>0</v>
      </c>
      <c r="G2729" s="571">
        <v>0</v>
      </c>
      <c r="H2729" s="572">
        <v>0</v>
      </c>
    </row>
    <row r="2730" spans="1:8" ht="13.5" customHeight="1">
      <c r="A2730" s="521" t="s">
        <v>5546</v>
      </c>
      <c r="B2730" s="348" t="s">
        <v>5547</v>
      </c>
      <c r="C2730" s="567"/>
      <c r="D2730" s="568"/>
      <c r="E2730" s="569">
        <v>0</v>
      </c>
      <c r="F2730" s="570">
        <v>0</v>
      </c>
      <c r="G2730" s="571">
        <v>0</v>
      </c>
      <c r="H2730" s="572">
        <v>0</v>
      </c>
    </row>
    <row r="2731" spans="1:8" ht="13.5" customHeight="1">
      <c r="A2731" s="521" t="s">
        <v>6682</v>
      </c>
      <c r="B2731" s="348" t="s">
        <v>5551</v>
      </c>
      <c r="C2731" s="567"/>
      <c r="D2731" s="568"/>
      <c r="E2731" s="569">
        <v>0</v>
      </c>
      <c r="F2731" s="570">
        <v>2</v>
      </c>
      <c r="G2731" s="571">
        <v>0</v>
      </c>
      <c r="H2731" s="572">
        <v>2</v>
      </c>
    </row>
    <row r="2732" spans="1:8" ht="13.5" customHeight="1">
      <c r="A2732" s="521" t="s">
        <v>6683</v>
      </c>
      <c r="B2732" s="348" t="s">
        <v>5553</v>
      </c>
      <c r="C2732" s="567"/>
      <c r="D2732" s="568"/>
      <c r="E2732" s="569">
        <v>0</v>
      </c>
      <c r="F2732" s="570">
        <v>0</v>
      </c>
      <c r="G2732" s="571">
        <v>0</v>
      </c>
      <c r="H2732" s="572">
        <v>0</v>
      </c>
    </row>
    <row r="2733" spans="1:8" ht="13.5" customHeight="1">
      <c r="A2733" s="521" t="s">
        <v>6720</v>
      </c>
      <c r="B2733" s="348" t="s">
        <v>5555</v>
      </c>
      <c r="C2733" s="567"/>
      <c r="D2733" s="568"/>
      <c r="E2733" s="569">
        <v>10</v>
      </c>
      <c r="F2733" s="570">
        <v>233</v>
      </c>
      <c r="G2733" s="571">
        <v>10</v>
      </c>
      <c r="H2733" s="572">
        <v>233</v>
      </c>
    </row>
    <row r="2734" spans="1:8" ht="13.5" customHeight="1">
      <c r="A2734" s="521" t="s">
        <v>6721</v>
      </c>
      <c r="B2734" s="348" t="s">
        <v>5561</v>
      </c>
      <c r="C2734" s="567"/>
      <c r="D2734" s="568"/>
      <c r="E2734" s="569">
        <v>0</v>
      </c>
      <c r="F2734" s="570">
        <v>5</v>
      </c>
      <c r="G2734" s="571">
        <v>0</v>
      </c>
      <c r="H2734" s="572">
        <v>5</v>
      </c>
    </row>
    <row r="2735" spans="1:8" ht="13.5" customHeight="1">
      <c r="A2735" s="521" t="s">
        <v>6690</v>
      </c>
      <c r="B2735" s="348" t="s">
        <v>6691</v>
      </c>
      <c r="C2735" s="567"/>
      <c r="D2735" s="568"/>
      <c r="E2735" s="569">
        <v>0</v>
      </c>
      <c r="F2735" s="570">
        <v>23</v>
      </c>
      <c r="G2735" s="571">
        <v>0</v>
      </c>
      <c r="H2735" s="572">
        <v>23</v>
      </c>
    </row>
    <row r="2736" spans="1:8" ht="13.5" customHeight="1">
      <c r="A2736" s="521" t="s">
        <v>5580</v>
      </c>
      <c r="B2736" s="348" t="s">
        <v>5581</v>
      </c>
      <c r="C2736" s="567"/>
      <c r="D2736" s="568"/>
      <c r="E2736" s="569">
        <v>0</v>
      </c>
      <c r="F2736" s="570">
        <v>23</v>
      </c>
      <c r="G2736" s="571">
        <v>0</v>
      </c>
      <c r="H2736" s="572">
        <v>23</v>
      </c>
    </row>
    <row r="2737" spans="1:8" ht="13.5" customHeight="1" thickBot="1">
      <c r="A2737" s="521" t="s">
        <v>5692</v>
      </c>
      <c r="B2737" s="348" t="s">
        <v>5693</v>
      </c>
      <c r="C2737" s="567"/>
      <c r="D2737" s="568"/>
      <c r="E2737" s="569">
        <v>1</v>
      </c>
      <c r="F2737" s="570">
        <v>1</v>
      </c>
      <c r="G2737" s="571">
        <v>1</v>
      </c>
      <c r="H2737" s="572">
        <v>1</v>
      </c>
    </row>
    <row r="2738" spans="1:8" ht="15.75" customHeight="1" thickBot="1">
      <c r="A2738" s="800"/>
      <c r="B2738" s="801" t="s">
        <v>6722</v>
      </c>
      <c r="C2738" s="802"/>
      <c r="D2738" s="803"/>
      <c r="E2738" s="802">
        <v>144</v>
      </c>
      <c r="F2738" s="803">
        <v>2107</v>
      </c>
      <c r="G2738" s="802">
        <v>144</v>
      </c>
      <c r="H2738" s="803">
        <v>2107</v>
      </c>
    </row>
    <row r="2739" spans="1:8" ht="15.75" customHeight="1" thickBot="1">
      <c r="A2739" s="2026" t="s">
        <v>6723</v>
      </c>
      <c r="B2739" s="2027"/>
      <c r="C2739" s="2027"/>
      <c r="D2739" s="2027"/>
      <c r="E2739" s="2027"/>
      <c r="F2739" s="2027"/>
      <c r="G2739" s="2027"/>
      <c r="H2739" s="2028"/>
    </row>
    <row r="2740" spans="1:8" ht="12.75" customHeight="1">
      <c r="A2740" s="577" t="s">
        <v>5592</v>
      </c>
      <c r="B2740" s="578" t="s">
        <v>6724</v>
      </c>
      <c r="C2740" s="579"/>
      <c r="D2740" s="580"/>
      <c r="E2740" s="581">
        <v>852</v>
      </c>
      <c r="F2740" s="570">
        <v>9982</v>
      </c>
      <c r="G2740" s="530">
        <v>852</v>
      </c>
      <c r="H2740" s="582">
        <v>9982</v>
      </c>
    </row>
    <row r="2741" spans="1:8" ht="12.75" customHeight="1">
      <c r="A2741" s="577" t="s">
        <v>5382</v>
      </c>
      <c r="B2741" s="578" t="s">
        <v>6725</v>
      </c>
      <c r="C2741" s="579"/>
      <c r="D2741" s="580"/>
      <c r="E2741" s="581">
        <v>2</v>
      </c>
      <c r="F2741" s="570">
        <v>60</v>
      </c>
      <c r="G2741" s="530">
        <v>2</v>
      </c>
      <c r="H2741" s="582">
        <v>60</v>
      </c>
    </row>
    <row r="2742" spans="1:8" ht="12.75" customHeight="1">
      <c r="A2742" s="577" t="s">
        <v>5846</v>
      </c>
      <c r="B2742" s="578" t="s">
        <v>5847</v>
      </c>
      <c r="C2742" s="579"/>
      <c r="D2742" s="580"/>
      <c r="E2742" s="581">
        <v>0</v>
      </c>
      <c r="F2742" s="570">
        <v>0</v>
      </c>
      <c r="G2742" s="530">
        <v>0</v>
      </c>
      <c r="H2742" s="582">
        <v>0</v>
      </c>
    </row>
    <row r="2743" spans="1:8" ht="12.75" customHeight="1">
      <c r="A2743" s="577" t="s">
        <v>5852</v>
      </c>
      <c r="B2743" s="578" t="s">
        <v>6702</v>
      </c>
      <c r="C2743" s="579"/>
      <c r="D2743" s="580"/>
      <c r="E2743" s="581">
        <v>0</v>
      </c>
      <c r="F2743" s="570">
        <v>0</v>
      </c>
      <c r="G2743" s="530">
        <v>0</v>
      </c>
      <c r="H2743" s="582">
        <v>0</v>
      </c>
    </row>
    <row r="2744" spans="1:8" ht="12.75" customHeight="1">
      <c r="A2744" s="577" t="s">
        <v>6703</v>
      </c>
      <c r="B2744" s="578" t="s">
        <v>6726</v>
      </c>
      <c r="C2744" s="579"/>
      <c r="D2744" s="580"/>
      <c r="E2744" s="581">
        <v>76</v>
      </c>
      <c r="F2744" s="570">
        <v>1003</v>
      </c>
      <c r="G2744" s="530">
        <v>76</v>
      </c>
      <c r="H2744" s="582">
        <v>1003</v>
      </c>
    </row>
    <row r="2745" spans="1:8" ht="12.75" customHeight="1">
      <c r="A2745" s="577" t="s">
        <v>5398</v>
      </c>
      <c r="B2745" s="578" t="s">
        <v>5399</v>
      </c>
      <c r="C2745" s="579"/>
      <c r="D2745" s="580"/>
      <c r="E2745" s="581">
        <v>28</v>
      </c>
      <c r="F2745" s="570">
        <v>196</v>
      </c>
      <c r="G2745" s="530">
        <v>28</v>
      </c>
      <c r="H2745" s="582">
        <v>196</v>
      </c>
    </row>
    <row r="2746" spans="1:8" ht="12.75" customHeight="1">
      <c r="A2746" s="577" t="s">
        <v>5420</v>
      </c>
      <c r="B2746" s="578" t="s">
        <v>6727</v>
      </c>
      <c r="C2746" s="579"/>
      <c r="D2746" s="580"/>
      <c r="E2746" s="581">
        <v>59</v>
      </c>
      <c r="F2746" s="570">
        <v>790</v>
      </c>
      <c r="G2746" s="530">
        <v>59</v>
      </c>
      <c r="H2746" s="582">
        <v>790</v>
      </c>
    </row>
    <row r="2747" spans="1:8" ht="12.75" customHeight="1">
      <c r="A2747" s="577" t="s">
        <v>5908</v>
      </c>
      <c r="B2747" s="578" t="s">
        <v>5909</v>
      </c>
      <c r="C2747" s="579"/>
      <c r="D2747" s="580"/>
      <c r="E2747" s="581">
        <v>0</v>
      </c>
      <c r="F2747" s="570">
        <v>0</v>
      </c>
      <c r="G2747" s="530">
        <v>0</v>
      </c>
      <c r="H2747" s="582">
        <v>0</v>
      </c>
    </row>
    <row r="2748" spans="1:8" ht="12.75" customHeight="1">
      <c r="A2748" s="577" t="s">
        <v>4286</v>
      </c>
      <c r="B2748" s="578" t="s">
        <v>4287</v>
      </c>
      <c r="C2748" s="579"/>
      <c r="D2748" s="580"/>
      <c r="E2748" s="581">
        <v>0</v>
      </c>
      <c r="F2748" s="570">
        <v>0</v>
      </c>
      <c r="G2748" s="530">
        <v>0</v>
      </c>
      <c r="H2748" s="582">
        <v>0</v>
      </c>
    </row>
    <row r="2749" spans="1:8" ht="12.75" customHeight="1">
      <c r="A2749" s="577" t="s">
        <v>5427</v>
      </c>
      <c r="B2749" s="578" t="s">
        <v>6013</v>
      </c>
      <c r="C2749" s="579"/>
      <c r="D2749" s="580"/>
      <c r="E2749" s="581">
        <v>880</v>
      </c>
      <c r="F2749" s="570">
        <v>11000</v>
      </c>
      <c r="G2749" s="530">
        <v>880</v>
      </c>
      <c r="H2749" s="582">
        <v>11000</v>
      </c>
    </row>
    <row r="2750" spans="1:8" ht="12.75" customHeight="1">
      <c r="A2750" s="577" t="s">
        <v>5773</v>
      </c>
      <c r="B2750" s="578" t="s">
        <v>6728</v>
      </c>
      <c r="C2750" s="579"/>
      <c r="D2750" s="580"/>
      <c r="E2750" s="581">
        <v>144</v>
      </c>
      <c r="F2750" s="570">
        <v>2131</v>
      </c>
      <c r="G2750" s="530">
        <v>144</v>
      </c>
      <c r="H2750" s="582">
        <v>2131</v>
      </c>
    </row>
    <row r="2751" spans="1:8" ht="12.75" customHeight="1">
      <c r="A2751" s="577" t="s">
        <v>5435</v>
      </c>
      <c r="B2751" s="578" t="s">
        <v>6729</v>
      </c>
      <c r="C2751" s="579"/>
      <c r="D2751" s="580"/>
      <c r="E2751" s="581">
        <v>8</v>
      </c>
      <c r="F2751" s="570">
        <v>134</v>
      </c>
      <c r="G2751" s="530">
        <v>8</v>
      </c>
      <c r="H2751" s="582">
        <v>134</v>
      </c>
    </row>
    <row r="2752" spans="1:8" ht="12.75" customHeight="1">
      <c r="A2752" s="577" t="s">
        <v>3115</v>
      </c>
      <c r="B2752" s="578" t="s">
        <v>6730</v>
      </c>
      <c r="C2752" s="579"/>
      <c r="D2752" s="580"/>
      <c r="E2752" s="581">
        <v>0</v>
      </c>
      <c r="F2752" s="570">
        <v>15</v>
      </c>
      <c r="G2752" s="530">
        <v>0</v>
      </c>
      <c r="H2752" s="582">
        <v>15</v>
      </c>
    </row>
    <row r="2753" spans="1:8" ht="12.75" customHeight="1">
      <c r="A2753" s="577" t="s">
        <v>5443</v>
      </c>
      <c r="B2753" s="578" t="s">
        <v>6085</v>
      </c>
      <c r="C2753" s="579"/>
      <c r="D2753" s="580"/>
      <c r="E2753" s="581">
        <v>0</v>
      </c>
      <c r="F2753" s="570">
        <v>1</v>
      </c>
      <c r="G2753" s="530">
        <v>0</v>
      </c>
      <c r="H2753" s="582">
        <v>1</v>
      </c>
    </row>
    <row r="2754" spans="1:8" ht="12.75" customHeight="1">
      <c r="A2754" s="577" t="s">
        <v>5477</v>
      </c>
      <c r="B2754" s="578" t="s">
        <v>6093</v>
      </c>
      <c r="C2754" s="579"/>
      <c r="D2754" s="580"/>
      <c r="E2754" s="581">
        <v>0</v>
      </c>
      <c r="F2754" s="570">
        <v>20</v>
      </c>
      <c r="G2754" s="530">
        <v>0</v>
      </c>
      <c r="H2754" s="582">
        <v>20</v>
      </c>
    </row>
    <row r="2755" spans="1:8" ht="12.75" customHeight="1">
      <c r="A2755" s="577" t="s">
        <v>5479</v>
      </c>
      <c r="B2755" s="578" t="s">
        <v>6731</v>
      </c>
      <c r="C2755" s="579"/>
      <c r="D2755" s="580"/>
      <c r="E2755" s="581">
        <v>3</v>
      </c>
      <c r="F2755" s="570">
        <v>3</v>
      </c>
      <c r="G2755" s="530">
        <v>3</v>
      </c>
      <c r="H2755" s="582">
        <v>3</v>
      </c>
    </row>
    <row r="2756" spans="1:8" ht="12.75" customHeight="1">
      <c r="A2756" s="577" t="s">
        <v>6103</v>
      </c>
      <c r="B2756" s="578" t="s">
        <v>6732</v>
      </c>
      <c r="C2756" s="579"/>
      <c r="D2756" s="580"/>
      <c r="E2756" s="581">
        <v>0</v>
      </c>
      <c r="F2756" s="570">
        <v>0</v>
      </c>
      <c r="G2756" s="530">
        <v>0</v>
      </c>
      <c r="H2756" s="582">
        <v>0</v>
      </c>
    </row>
    <row r="2757" spans="1:8" ht="12.75" customHeight="1">
      <c r="A2757" s="577" t="s">
        <v>6107</v>
      </c>
      <c r="B2757" s="578" t="s">
        <v>6733</v>
      </c>
      <c r="C2757" s="579"/>
      <c r="D2757" s="580"/>
      <c r="E2757" s="581">
        <v>0</v>
      </c>
      <c r="F2757" s="570">
        <v>0</v>
      </c>
      <c r="G2757" s="530">
        <v>0</v>
      </c>
      <c r="H2757" s="582">
        <v>0</v>
      </c>
    </row>
    <row r="2758" spans="1:8" ht="12.75" customHeight="1">
      <c r="A2758" s="577" t="s">
        <v>6667</v>
      </c>
      <c r="B2758" s="578" t="s">
        <v>5482</v>
      </c>
      <c r="C2758" s="579"/>
      <c r="D2758" s="580"/>
      <c r="E2758" s="581">
        <v>187</v>
      </c>
      <c r="F2758" s="570">
        <v>3006</v>
      </c>
      <c r="G2758" s="530">
        <v>187</v>
      </c>
      <c r="H2758" s="582">
        <v>3006</v>
      </c>
    </row>
    <row r="2759" spans="1:8" ht="12.75" customHeight="1">
      <c r="A2759" s="577" t="s">
        <v>6111</v>
      </c>
      <c r="B2759" s="578" t="s">
        <v>6734</v>
      </c>
      <c r="C2759" s="579"/>
      <c r="D2759" s="580"/>
      <c r="E2759" s="581">
        <v>0</v>
      </c>
      <c r="F2759" s="570">
        <v>2</v>
      </c>
      <c r="G2759" s="530">
        <v>0</v>
      </c>
      <c r="H2759" s="582">
        <v>2</v>
      </c>
    </row>
    <row r="2760" spans="1:8" ht="12.75" customHeight="1">
      <c r="A2760" s="577" t="s">
        <v>5483</v>
      </c>
      <c r="B2760" s="578" t="s">
        <v>6735</v>
      </c>
      <c r="C2760" s="579"/>
      <c r="D2760" s="580"/>
      <c r="E2760" s="581">
        <v>0</v>
      </c>
      <c r="F2760" s="570">
        <v>2</v>
      </c>
      <c r="G2760" s="530">
        <v>0</v>
      </c>
      <c r="H2760" s="582">
        <v>2</v>
      </c>
    </row>
    <row r="2761" spans="1:8" ht="12.75" customHeight="1">
      <c r="A2761" s="577" t="s">
        <v>5654</v>
      </c>
      <c r="B2761" s="578" t="s">
        <v>6736</v>
      </c>
      <c r="C2761" s="579"/>
      <c r="D2761" s="580"/>
      <c r="E2761" s="581">
        <v>0</v>
      </c>
      <c r="F2761" s="570">
        <v>1</v>
      </c>
      <c r="G2761" s="530">
        <v>0</v>
      </c>
      <c r="H2761" s="582">
        <v>1</v>
      </c>
    </row>
    <row r="2762" spans="1:8" ht="12.75" customHeight="1">
      <c r="A2762" s="577" t="s">
        <v>5491</v>
      </c>
      <c r="B2762" s="578" t="s">
        <v>6178</v>
      </c>
      <c r="C2762" s="579"/>
      <c r="D2762" s="580"/>
      <c r="E2762" s="581">
        <v>0</v>
      </c>
      <c r="F2762" s="570">
        <v>41</v>
      </c>
      <c r="G2762" s="530">
        <v>0</v>
      </c>
      <c r="H2762" s="582">
        <v>41</v>
      </c>
    </row>
    <row r="2763" spans="1:8" ht="12.75" customHeight="1">
      <c r="A2763" s="577" t="s">
        <v>5499</v>
      </c>
      <c r="B2763" s="578" t="s">
        <v>6737</v>
      </c>
      <c r="C2763" s="579"/>
      <c r="D2763" s="580"/>
      <c r="E2763" s="581">
        <v>0</v>
      </c>
      <c r="F2763" s="570">
        <v>5</v>
      </c>
      <c r="G2763" s="530">
        <v>0</v>
      </c>
      <c r="H2763" s="582">
        <v>5</v>
      </c>
    </row>
    <row r="2764" spans="1:8" ht="12.75" customHeight="1">
      <c r="A2764" s="577" t="s">
        <v>6136</v>
      </c>
      <c r="B2764" s="578" t="s">
        <v>6738</v>
      </c>
      <c r="C2764" s="579"/>
      <c r="D2764" s="580"/>
      <c r="E2764" s="581">
        <v>0</v>
      </c>
      <c r="F2764" s="570">
        <v>0</v>
      </c>
      <c r="G2764" s="530">
        <v>0</v>
      </c>
      <c r="H2764" s="582">
        <v>0</v>
      </c>
    </row>
    <row r="2765" spans="1:8" ht="12.75" customHeight="1">
      <c r="A2765" s="577" t="s">
        <v>5503</v>
      </c>
      <c r="B2765" s="578" t="s">
        <v>6040</v>
      </c>
      <c r="C2765" s="579"/>
      <c r="D2765" s="580"/>
      <c r="E2765" s="581">
        <v>0</v>
      </c>
      <c r="F2765" s="570">
        <v>0</v>
      </c>
      <c r="G2765" s="530">
        <v>0</v>
      </c>
      <c r="H2765" s="582">
        <v>0</v>
      </c>
    </row>
    <row r="2766" spans="1:8" ht="12.75" customHeight="1">
      <c r="A2766" s="577" t="s">
        <v>5505</v>
      </c>
      <c r="B2766" s="578" t="s">
        <v>6739</v>
      </c>
      <c r="C2766" s="579"/>
      <c r="D2766" s="580"/>
      <c r="E2766" s="581">
        <v>0</v>
      </c>
      <c r="F2766" s="570">
        <v>31</v>
      </c>
      <c r="G2766" s="530">
        <v>0</v>
      </c>
      <c r="H2766" s="582">
        <v>31</v>
      </c>
    </row>
    <row r="2767" spans="1:8" ht="12.75" customHeight="1">
      <c r="A2767" s="577" t="s">
        <v>5507</v>
      </c>
      <c r="B2767" s="578" t="s">
        <v>5508</v>
      </c>
      <c r="C2767" s="579"/>
      <c r="D2767" s="580"/>
      <c r="E2767" s="581">
        <v>0</v>
      </c>
      <c r="F2767" s="570">
        <v>6</v>
      </c>
      <c r="G2767" s="530">
        <v>0</v>
      </c>
      <c r="H2767" s="582">
        <v>6</v>
      </c>
    </row>
    <row r="2768" spans="1:8" ht="12.75" customHeight="1">
      <c r="A2768" s="577" t="s">
        <v>5515</v>
      </c>
      <c r="B2768" s="578" t="s">
        <v>6740</v>
      </c>
      <c r="C2768" s="579"/>
      <c r="D2768" s="580"/>
      <c r="E2768" s="581">
        <v>0</v>
      </c>
      <c r="F2768" s="570">
        <v>0</v>
      </c>
      <c r="G2768" s="530">
        <v>0</v>
      </c>
      <c r="H2768" s="582">
        <v>0</v>
      </c>
    </row>
    <row r="2769" spans="1:8" ht="12.75" customHeight="1">
      <c r="A2769" s="577" t="s">
        <v>6676</v>
      </c>
      <c r="B2769" s="578" t="s">
        <v>6741</v>
      </c>
      <c r="C2769" s="579"/>
      <c r="D2769" s="580"/>
      <c r="E2769" s="581">
        <v>160</v>
      </c>
      <c r="F2769" s="570">
        <v>2727</v>
      </c>
      <c r="G2769" s="530">
        <v>160</v>
      </c>
      <c r="H2769" s="582">
        <v>2727</v>
      </c>
    </row>
    <row r="2770" spans="1:8" ht="12.75" customHeight="1">
      <c r="A2770" s="577" t="s">
        <v>5519</v>
      </c>
      <c r="B2770" s="578" t="s">
        <v>5520</v>
      </c>
      <c r="C2770" s="579"/>
      <c r="D2770" s="580"/>
      <c r="E2770" s="581">
        <v>30</v>
      </c>
      <c r="F2770" s="570">
        <v>595</v>
      </c>
      <c r="G2770" s="530">
        <v>30</v>
      </c>
      <c r="H2770" s="582">
        <v>595</v>
      </c>
    </row>
    <row r="2771" spans="1:8" ht="12.75" customHeight="1">
      <c r="A2771" s="583" t="s">
        <v>5521</v>
      </c>
      <c r="B2771" s="390" t="s">
        <v>6742</v>
      </c>
      <c r="C2771" s="584"/>
      <c r="D2771" s="568"/>
      <c r="E2771" s="569">
        <v>0</v>
      </c>
      <c r="F2771" s="570">
        <v>1</v>
      </c>
      <c r="G2771" s="530">
        <v>0</v>
      </c>
      <c r="H2771" s="582">
        <v>1</v>
      </c>
    </row>
    <row r="2772" spans="1:8" ht="12.75" customHeight="1">
      <c r="A2772" s="583" t="s">
        <v>5525</v>
      </c>
      <c r="B2772" s="390" t="s">
        <v>6743</v>
      </c>
      <c r="C2772" s="584"/>
      <c r="D2772" s="568"/>
      <c r="E2772" s="569">
        <v>48</v>
      </c>
      <c r="F2772" s="570">
        <v>307</v>
      </c>
      <c r="G2772" s="530">
        <v>48</v>
      </c>
      <c r="H2772" s="582">
        <v>307</v>
      </c>
    </row>
    <row r="2773" spans="1:8" ht="12.75" customHeight="1">
      <c r="A2773" s="583" t="s">
        <v>5527</v>
      </c>
      <c r="B2773" s="390" t="s">
        <v>6744</v>
      </c>
      <c r="C2773" s="584"/>
      <c r="D2773" s="568"/>
      <c r="E2773" s="569">
        <v>13</v>
      </c>
      <c r="F2773" s="570">
        <v>297</v>
      </c>
      <c r="G2773" s="530">
        <v>13</v>
      </c>
      <c r="H2773" s="582">
        <v>297</v>
      </c>
    </row>
    <row r="2774" spans="1:8" ht="12.75" customHeight="1">
      <c r="A2774" s="583" t="s">
        <v>2741</v>
      </c>
      <c r="B2774" s="390" t="s">
        <v>6745</v>
      </c>
      <c r="C2774" s="584"/>
      <c r="D2774" s="568"/>
      <c r="E2774" s="569">
        <v>3</v>
      </c>
      <c r="F2774" s="570">
        <v>149</v>
      </c>
      <c r="G2774" s="530">
        <v>3</v>
      </c>
      <c r="H2774" s="582">
        <v>149</v>
      </c>
    </row>
    <row r="2775" spans="1:8" ht="12.75" customHeight="1">
      <c r="A2775" s="583" t="s">
        <v>5532</v>
      </c>
      <c r="B2775" s="390" t="s">
        <v>6746</v>
      </c>
      <c r="C2775" s="584"/>
      <c r="D2775" s="568"/>
      <c r="E2775" s="569">
        <v>20</v>
      </c>
      <c r="F2775" s="570">
        <v>95</v>
      </c>
      <c r="G2775" s="530">
        <v>20</v>
      </c>
      <c r="H2775" s="582">
        <v>95</v>
      </c>
    </row>
    <row r="2776" spans="1:8" ht="12.75" customHeight="1">
      <c r="A2776" s="583" t="s">
        <v>5534</v>
      </c>
      <c r="B2776" s="390" t="s">
        <v>5535</v>
      </c>
      <c r="C2776" s="584"/>
      <c r="D2776" s="568"/>
      <c r="E2776" s="569">
        <v>0</v>
      </c>
      <c r="F2776" s="570">
        <v>0</v>
      </c>
      <c r="G2776" s="530">
        <v>0</v>
      </c>
      <c r="H2776" s="582">
        <v>0</v>
      </c>
    </row>
    <row r="2777" spans="1:8" ht="12.75" customHeight="1">
      <c r="A2777" s="583" t="s">
        <v>5536</v>
      </c>
      <c r="B2777" s="390" t="s">
        <v>6747</v>
      </c>
      <c r="C2777" s="584"/>
      <c r="D2777" s="568"/>
      <c r="E2777" s="569">
        <v>0</v>
      </c>
      <c r="F2777" s="570">
        <v>3</v>
      </c>
      <c r="G2777" s="530">
        <v>0</v>
      </c>
      <c r="H2777" s="582">
        <v>3</v>
      </c>
    </row>
    <row r="2778" spans="1:8" ht="12.75" customHeight="1">
      <c r="A2778" s="583" t="s">
        <v>5538</v>
      </c>
      <c r="B2778" s="390" t="s">
        <v>5796</v>
      </c>
      <c r="C2778" s="584"/>
      <c r="D2778" s="568"/>
      <c r="E2778" s="569">
        <v>0</v>
      </c>
      <c r="F2778" s="570">
        <v>0</v>
      </c>
      <c r="G2778" s="530">
        <v>0</v>
      </c>
      <c r="H2778" s="582">
        <v>0</v>
      </c>
    </row>
    <row r="2779" spans="1:8" ht="12.75" customHeight="1">
      <c r="A2779" s="583" t="s">
        <v>5540</v>
      </c>
      <c r="B2779" s="390" t="s">
        <v>5541</v>
      </c>
      <c r="C2779" s="584"/>
      <c r="D2779" s="568"/>
      <c r="E2779" s="569">
        <v>0</v>
      </c>
      <c r="F2779" s="570">
        <v>2</v>
      </c>
      <c r="G2779" s="530">
        <v>0</v>
      </c>
      <c r="H2779" s="582">
        <v>2</v>
      </c>
    </row>
    <row r="2780" spans="1:8" ht="12.75" customHeight="1">
      <c r="A2780" s="583" t="s">
        <v>6719</v>
      </c>
      <c r="B2780" s="390" t="s">
        <v>6748</v>
      </c>
      <c r="C2780" s="584"/>
      <c r="D2780" s="568"/>
      <c r="E2780" s="569">
        <v>0</v>
      </c>
      <c r="F2780" s="570">
        <v>0</v>
      </c>
      <c r="G2780" s="530">
        <v>0</v>
      </c>
      <c r="H2780" s="582">
        <v>0</v>
      </c>
    </row>
    <row r="2781" spans="1:8" ht="12.75" customHeight="1">
      <c r="A2781" s="583" t="s">
        <v>5544</v>
      </c>
      <c r="B2781" s="390" t="s">
        <v>5545</v>
      </c>
      <c r="C2781" s="584"/>
      <c r="D2781" s="568"/>
      <c r="E2781" s="569">
        <v>0</v>
      </c>
      <c r="F2781" s="570">
        <v>1</v>
      </c>
      <c r="G2781" s="530">
        <v>0</v>
      </c>
      <c r="H2781" s="582">
        <v>1</v>
      </c>
    </row>
    <row r="2782" spans="1:8" ht="12.75" customHeight="1">
      <c r="A2782" s="583" t="s">
        <v>6681</v>
      </c>
      <c r="B2782" s="390" t="s">
        <v>6202</v>
      </c>
      <c r="C2782" s="584"/>
      <c r="D2782" s="568"/>
      <c r="E2782" s="569">
        <v>40</v>
      </c>
      <c r="F2782" s="570">
        <v>465</v>
      </c>
      <c r="G2782" s="530">
        <v>40</v>
      </c>
      <c r="H2782" s="582">
        <v>465</v>
      </c>
    </row>
    <row r="2783" spans="1:8" ht="12.75" customHeight="1">
      <c r="A2783" s="583" t="s">
        <v>5548</v>
      </c>
      <c r="B2783" s="390" t="s">
        <v>5549</v>
      </c>
      <c r="C2783" s="584"/>
      <c r="D2783" s="568"/>
      <c r="E2783" s="569">
        <v>0</v>
      </c>
      <c r="F2783" s="570">
        <v>2</v>
      </c>
      <c r="G2783" s="530">
        <v>0</v>
      </c>
      <c r="H2783" s="582">
        <v>2</v>
      </c>
    </row>
    <row r="2784" spans="1:8" ht="12.75" customHeight="1">
      <c r="A2784" s="583" t="s">
        <v>5680</v>
      </c>
      <c r="B2784" s="390" t="s">
        <v>5798</v>
      </c>
      <c r="C2784" s="584"/>
      <c r="D2784" s="568"/>
      <c r="E2784" s="569">
        <v>0</v>
      </c>
      <c r="F2784" s="570">
        <v>0</v>
      </c>
      <c r="G2784" s="530">
        <v>0</v>
      </c>
      <c r="H2784" s="582">
        <v>0</v>
      </c>
    </row>
    <row r="2785" spans="1:8" ht="12.75" customHeight="1">
      <c r="A2785" s="583" t="s">
        <v>5550</v>
      </c>
      <c r="B2785" s="390" t="s">
        <v>5551</v>
      </c>
      <c r="C2785" s="584"/>
      <c r="D2785" s="568"/>
      <c r="E2785" s="569">
        <v>0</v>
      </c>
      <c r="F2785" s="570">
        <v>0</v>
      </c>
      <c r="G2785" s="530">
        <v>0</v>
      </c>
      <c r="H2785" s="582">
        <v>0</v>
      </c>
    </row>
    <row r="2786" spans="1:8" ht="12.75" customHeight="1">
      <c r="A2786" s="583" t="s">
        <v>6683</v>
      </c>
      <c r="B2786" s="390" t="s">
        <v>6749</v>
      </c>
      <c r="C2786" s="584"/>
      <c r="D2786" s="568"/>
      <c r="E2786" s="569">
        <v>0</v>
      </c>
      <c r="F2786" s="570">
        <v>6</v>
      </c>
      <c r="G2786" s="530">
        <v>0</v>
      </c>
      <c r="H2786" s="582">
        <v>6</v>
      </c>
    </row>
    <row r="2787" spans="1:8" ht="12.75" customHeight="1">
      <c r="A2787" s="583" t="s">
        <v>5554</v>
      </c>
      <c r="B2787" s="390" t="s">
        <v>6750</v>
      </c>
      <c r="C2787" s="584"/>
      <c r="D2787" s="568"/>
      <c r="E2787" s="569">
        <v>147</v>
      </c>
      <c r="F2787" s="570">
        <v>1226</v>
      </c>
      <c r="G2787" s="530">
        <v>147</v>
      </c>
      <c r="H2787" s="582">
        <v>1226</v>
      </c>
    </row>
    <row r="2788" spans="1:8" ht="12.75" customHeight="1">
      <c r="A2788" s="583" t="s">
        <v>5560</v>
      </c>
      <c r="B2788" s="390" t="s">
        <v>5688</v>
      </c>
      <c r="C2788" s="584"/>
      <c r="D2788" s="568"/>
      <c r="E2788" s="569">
        <v>71</v>
      </c>
      <c r="F2788" s="570">
        <v>465</v>
      </c>
      <c r="G2788" s="530">
        <v>71</v>
      </c>
      <c r="H2788" s="582">
        <v>465</v>
      </c>
    </row>
    <row r="2789" spans="1:8" ht="12.75" customHeight="1">
      <c r="A2789" s="583" t="s">
        <v>6689</v>
      </c>
      <c r="B2789" s="390" t="s">
        <v>6751</v>
      </c>
      <c r="C2789" s="584"/>
      <c r="D2789" s="568"/>
      <c r="E2789" s="569">
        <v>3</v>
      </c>
      <c r="F2789" s="570">
        <v>19</v>
      </c>
      <c r="G2789" s="530">
        <v>3</v>
      </c>
      <c r="H2789" s="582">
        <v>19</v>
      </c>
    </row>
    <row r="2790" spans="1:8" ht="12.75" customHeight="1">
      <c r="A2790" s="583" t="s">
        <v>1879</v>
      </c>
      <c r="B2790" s="390" t="s">
        <v>5804</v>
      </c>
      <c r="C2790" s="584"/>
      <c r="D2790" s="568"/>
      <c r="E2790" s="569">
        <v>5</v>
      </c>
      <c r="F2790" s="570">
        <v>27</v>
      </c>
      <c r="G2790" s="530">
        <v>5</v>
      </c>
      <c r="H2790" s="582">
        <v>27</v>
      </c>
    </row>
    <row r="2791" spans="1:8" ht="12.75" customHeight="1">
      <c r="A2791" s="583" t="s">
        <v>1880</v>
      </c>
      <c r="B2791" s="390" t="s">
        <v>5805</v>
      </c>
      <c r="C2791" s="584"/>
      <c r="D2791" s="568"/>
      <c r="E2791" s="569">
        <v>0</v>
      </c>
      <c r="F2791" s="570">
        <v>21</v>
      </c>
      <c r="G2791" s="530">
        <v>0</v>
      </c>
      <c r="H2791" s="582">
        <v>21</v>
      </c>
    </row>
    <row r="2792" spans="1:8" ht="12.75" customHeight="1">
      <c r="A2792" s="583" t="s">
        <v>6151</v>
      </c>
      <c r="B2792" s="390" t="s">
        <v>6752</v>
      </c>
      <c r="C2792" s="584"/>
      <c r="D2792" s="568"/>
      <c r="E2792" s="569">
        <v>0</v>
      </c>
      <c r="F2792" s="570">
        <v>0</v>
      </c>
      <c r="G2792" s="530">
        <v>0</v>
      </c>
      <c r="H2792" s="582">
        <v>0</v>
      </c>
    </row>
    <row r="2793" spans="1:8" ht="12.75" customHeight="1">
      <c r="A2793" s="583" t="s">
        <v>6753</v>
      </c>
      <c r="B2793" s="390" t="s">
        <v>6754</v>
      </c>
      <c r="C2793" s="584"/>
      <c r="D2793" s="568"/>
      <c r="E2793" s="569">
        <v>0</v>
      </c>
      <c r="F2793" s="570">
        <v>941</v>
      </c>
      <c r="G2793" s="530">
        <v>0</v>
      </c>
      <c r="H2793" s="582">
        <v>941</v>
      </c>
    </row>
    <row r="2794" spans="1:8" ht="12.75" customHeight="1">
      <c r="A2794" s="583" t="s">
        <v>6755</v>
      </c>
      <c r="B2794" s="390" t="s">
        <v>6050</v>
      </c>
      <c r="C2794" s="584"/>
      <c r="D2794" s="568"/>
      <c r="E2794" s="569">
        <v>25</v>
      </c>
      <c r="F2794" s="570">
        <v>256</v>
      </c>
      <c r="G2794" s="530">
        <v>25</v>
      </c>
      <c r="H2794" s="582">
        <v>256</v>
      </c>
    </row>
    <row r="2795" spans="1:8" ht="12.75" customHeight="1" thickBot="1">
      <c r="A2795" s="1083" t="s">
        <v>7348</v>
      </c>
      <c r="B2795" s="1084" t="s">
        <v>7349</v>
      </c>
      <c r="C2795" s="1078"/>
      <c r="D2795" s="1079"/>
      <c r="E2795" s="1080">
        <v>2</v>
      </c>
      <c r="F2795" s="1081"/>
      <c r="G2795" s="530">
        <v>2</v>
      </c>
      <c r="H2795" s="1082"/>
    </row>
    <row r="2796" spans="1:8" ht="15.75" customHeight="1" thickBot="1">
      <c r="A2796" s="800"/>
      <c r="B2796" s="801" t="s">
        <v>6756</v>
      </c>
      <c r="C2796" s="802"/>
      <c r="D2796" s="803"/>
      <c r="E2796" s="802">
        <v>2806</v>
      </c>
      <c r="F2796" s="803">
        <v>36034</v>
      </c>
      <c r="G2796" s="802">
        <v>2806</v>
      </c>
      <c r="H2796" s="803">
        <v>36034</v>
      </c>
    </row>
    <row r="2797" spans="1:8" ht="15.75" customHeight="1" thickBot="1">
      <c r="A2797" s="2029" t="s">
        <v>6757</v>
      </c>
      <c r="B2797" s="2030"/>
      <c r="C2797" s="804"/>
      <c r="D2797" s="805"/>
      <c r="E2797" s="804"/>
      <c r="F2797" s="805"/>
      <c r="G2797" s="804"/>
      <c r="H2797" s="806"/>
    </row>
    <row r="2798" spans="1:8" ht="12.75" customHeight="1">
      <c r="A2798" s="361" t="s">
        <v>2747</v>
      </c>
      <c r="B2798" s="362" t="s">
        <v>6758</v>
      </c>
      <c r="C2798" s="585"/>
      <c r="D2798" s="586">
        <v>1</v>
      </c>
      <c r="E2798" s="587"/>
      <c r="F2798" s="588"/>
      <c r="G2798" s="571"/>
      <c r="H2798" s="589">
        <v>1</v>
      </c>
    </row>
    <row r="2799" spans="1:8" ht="12.75" customHeight="1">
      <c r="A2799" s="361" t="s">
        <v>2749</v>
      </c>
      <c r="B2799" s="362" t="s">
        <v>6759</v>
      </c>
      <c r="C2799" s="585"/>
      <c r="D2799" s="586">
        <v>1</v>
      </c>
      <c r="E2799" s="587"/>
      <c r="F2799" s="588"/>
      <c r="G2799" s="571"/>
      <c r="H2799" s="589">
        <v>1</v>
      </c>
    </row>
    <row r="2800" spans="1:8" ht="12.75" customHeight="1">
      <c r="A2800" s="361" t="s">
        <v>3779</v>
      </c>
      <c r="B2800" s="362" t="s">
        <v>3780</v>
      </c>
      <c r="C2800" s="585"/>
      <c r="D2800" s="586">
        <v>1</v>
      </c>
      <c r="E2800" s="587"/>
      <c r="F2800" s="588"/>
      <c r="G2800" s="571"/>
      <c r="H2800" s="589">
        <v>1</v>
      </c>
    </row>
    <row r="2801" spans="1:11" ht="12.75" customHeight="1">
      <c r="A2801" s="361" t="s">
        <v>5221</v>
      </c>
      <c r="B2801" s="362" t="s">
        <v>6760</v>
      </c>
      <c r="C2801" s="585"/>
      <c r="D2801" s="586">
        <v>1</v>
      </c>
      <c r="E2801" s="587"/>
      <c r="F2801" s="588"/>
      <c r="G2801" s="571"/>
      <c r="H2801" s="589">
        <v>1</v>
      </c>
    </row>
    <row r="2802" spans="1:11">
      <c r="A2802" s="361" t="s">
        <v>6761</v>
      </c>
      <c r="B2802" s="362" t="s">
        <v>6762</v>
      </c>
      <c r="C2802" s="585"/>
      <c r="D2802" s="586">
        <v>1</v>
      </c>
      <c r="E2802" s="587"/>
      <c r="F2802" s="588"/>
      <c r="G2802" s="571"/>
      <c r="H2802" s="589">
        <v>1</v>
      </c>
    </row>
    <row r="2803" spans="1:11" ht="25.5">
      <c r="A2803" s="361" t="s">
        <v>3841</v>
      </c>
      <c r="B2803" s="362" t="s">
        <v>6763</v>
      </c>
      <c r="C2803" s="585"/>
      <c r="D2803" s="586">
        <v>1</v>
      </c>
      <c r="E2803" s="587"/>
      <c r="F2803" s="588"/>
      <c r="G2803" s="571"/>
      <c r="H2803" s="589">
        <v>1</v>
      </c>
    </row>
    <row r="2804" spans="1:11" ht="24.75" customHeight="1">
      <c r="A2804" s="361" t="s">
        <v>6597</v>
      </c>
      <c r="B2804" s="362" t="s">
        <v>6764</v>
      </c>
      <c r="C2804" s="585"/>
      <c r="D2804" s="586">
        <v>1</v>
      </c>
      <c r="E2804" s="587"/>
      <c r="F2804" s="588"/>
      <c r="G2804" s="571"/>
      <c r="H2804" s="589">
        <v>1</v>
      </c>
    </row>
    <row r="2805" spans="1:11" ht="63.75">
      <c r="A2805" s="361" t="s">
        <v>6591</v>
      </c>
      <c r="B2805" s="362" t="s">
        <v>6765</v>
      </c>
      <c r="C2805" s="585"/>
      <c r="D2805" s="586">
        <v>1</v>
      </c>
      <c r="E2805" s="587"/>
      <c r="F2805" s="588"/>
      <c r="G2805" s="571"/>
      <c r="H2805" s="589">
        <v>1</v>
      </c>
    </row>
    <row r="2806" spans="1:11">
      <c r="A2806" s="2031" t="s">
        <v>6766</v>
      </c>
      <c r="B2806" s="2032"/>
      <c r="C2806" s="590"/>
      <c r="D2806" s="591">
        <v>8</v>
      </c>
      <c r="E2806" s="590"/>
      <c r="F2806" s="591"/>
      <c r="G2806" s="571"/>
      <c r="H2806" s="592">
        <v>8</v>
      </c>
    </row>
    <row r="2807" spans="1:11" ht="18.75" customHeight="1" thickBot="1">
      <c r="A2807" s="2033" t="s">
        <v>6767</v>
      </c>
      <c r="B2807" s="2034"/>
      <c r="C2807" s="807">
        <v>90429</v>
      </c>
      <c r="D2807" s="808">
        <v>306177</v>
      </c>
      <c r="E2807" s="807">
        <v>342833</v>
      </c>
      <c r="F2807" s="808">
        <v>1201910</v>
      </c>
      <c r="G2807" s="807">
        <v>433262</v>
      </c>
      <c r="H2807" s="808">
        <v>1508087</v>
      </c>
      <c r="J2807" s="329"/>
    </row>
    <row r="2808" spans="1:11">
      <c r="K2808" s="329"/>
    </row>
  </sheetData>
  <mergeCells count="36">
    <mergeCell ref="C1:G1"/>
    <mergeCell ref="C4:D4"/>
    <mergeCell ref="A7:A8"/>
    <mergeCell ref="B7:B8"/>
    <mergeCell ref="C7:D7"/>
    <mergeCell ref="E7:F7"/>
    <mergeCell ref="G7:H7"/>
    <mergeCell ref="A1205:H1205"/>
    <mergeCell ref="A9:H9"/>
    <mergeCell ref="A10:H10"/>
    <mergeCell ref="A534:B534"/>
    <mergeCell ref="A536:H536"/>
    <mergeCell ref="A801:B801"/>
    <mergeCell ref="A803:H803"/>
    <mergeCell ref="A1049:B1049"/>
    <mergeCell ref="A1051:H1051"/>
    <mergeCell ref="A1202:B1202"/>
    <mergeCell ref="A1203:B1203"/>
    <mergeCell ref="A1204:H1204"/>
    <mergeCell ref="A2508:H2508"/>
    <mergeCell ref="A1321:H1321"/>
    <mergeCell ref="A1454:H1454"/>
    <mergeCell ref="A1584:H1584"/>
    <mergeCell ref="A1718:H1718"/>
    <mergeCell ref="A1865:H1865"/>
    <mergeCell ref="A1967:H1967"/>
    <mergeCell ref="A2045:H2045"/>
    <mergeCell ref="A2127:H2127"/>
    <mergeCell ref="A2210:H2210"/>
    <mergeCell ref="A2457:H2457"/>
    <mergeCell ref="A2507:B2507"/>
    <mergeCell ref="A2666:H2666"/>
    <mergeCell ref="A2739:H2739"/>
    <mergeCell ref="A2797:B2797"/>
    <mergeCell ref="A2806:B2806"/>
    <mergeCell ref="A2807:B2807"/>
  </mergeCells>
  <conditionalFormatting sqref="A438:A488">
    <cfRule type="duplicateValues" dxfId="22" priority="2" stopIfTrue="1"/>
  </conditionalFormatting>
  <conditionalFormatting sqref="A448">
    <cfRule type="duplicateValues" dxfId="21" priority="5" stopIfTrue="1"/>
  </conditionalFormatting>
  <conditionalFormatting sqref="A462">
    <cfRule type="duplicateValues" dxfId="20" priority="4" stopIfTrue="1"/>
  </conditionalFormatting>
  <conditionalFormatting sqref="A473:A485">
    <cfRule type="duplicateValues" dxfId="19" priority="1" stopIfTrue="1"/>
  </conditionalFormatting>
  <conditionalFormatting sqref="A481:A487">
    <cfRule type="duplicateValues" dxfId="18" priority="3" stopIfTrue="1"/>
  </conditionalFormatting>
  <conditionalFormatting sqref="A208:B208 A211:B211 A226:B226 A537:B537 A561:B561 A846:B846 A850:B850 A852 A854:B857 A860:B860 A863:B863">
    <cfRule type="expression" dxfId="17" priority="6" stopIfTrue="1">
      <formula>"mod(row(a6),2)==0"</formula>
    </cfRule>
  </conditionalFormatting>
  <pageMargins left="0.62" right="0.23622047244094499" top="0.35433070866141703" bottom="0.35433070866141703" header="0.31496062992126" footer="0.31496062992126"/>
  <pageSetup paperSize="9" scale="82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6D705-47AA-44D5-9EFA-F494503720F1}">
  <sheetPr>
    <tabColor rgb="FFC00000"/>
  </sheetPr>
  <dimension ref="A1:J636"/>
  <sheetViews>
    <sheetView workbookViewId="0">
      <selection activeCell="N11" sqref="N11"/>
    </sheetView>
  </sheetViews>
  <sheetFormatPr defaultRowHeight="12.75"/>
  <cols>
    <col min="1" max="1" width="8.85546875" style="198" customWidth="1"/>
    <col min="2" max="2" width="46.5703125" style="198" customWidth="1"/>
    <col min="3" max="3" width="8.85546875" style="201" customWidth="1"/>
    <col min="4" max="4" width="9.5703125" style="197" customWidth="1"/>
    <col min="5" max="5" width="9.28515625" style="201" customWidth="1"/>
    <col min="6" max="6" width="9.85546875" style="197" customWidth="1"/>
    <col min="7" max="7" width="9.140625" style="201"/>
    <col min="8" max="8" width="9" style="197" customWidth="1"/>
    <col min="9" max="9" width="4.85546875" style="198" customWidth="1"/>
    <col min="10" max="248" width="9.140625" style="198"/>
    <col min="249" max="249" width="8.85546875" style="198" customWidth="1"/>
    <col min="250" max="250" width="46.5703125" style="198" customWidth="1"/>
    <col min="251" max="251" width="8.85546875" style="198" customWidth="1"/>
    <col min="252" max="252" width="9.5703125" style="198" customWidth="1"/>
    <col min="253" max="253" width="9.28515625" style="198" customWidth="1"/>
    <col min="254" max="254" width="9.85546875" style="198" customWidth="1"/>
    <col min="255" max="255" width="9.140625" style="198"/>
    <col min="256" max="256" width="9.85546875" style="198" customWidth="1"/>
    <col min="257" max="257" width="4.85546875" style="198" customWidth="1"/>
    <col min="258" max="258" width="14.7109375" style="198" customWidth="1"/>
    <col min="259" max="259" width="8.7109375" style="198" customWidth="1"/>
    <col min="260" max="260" width="10.85546875" style="198" customWidth="1"/>
    <col min="261" max="261" width="12.28515625" style="198" customWidth="1"/>
    <col min="262" max="262" width="9.140625" style="198"/>
    <col min="263" max="263" width="14.42578125" style="198" customWidth="1"/>
    <col min="264" max="504" width="9.140625" style="198"/>
    <col min="505" max="505" width="8.85546875" style="198" customWidth="1"/>
    <col min="506" max="506" width="46.5703125" style="198" customWidth="1"/>
    <col min="507" max="507" width="8.85546875" style="198" customWidth="1"/>
    <col min="508" max="508" width="9.5703125" style="198" customWidth="1"/>
    <col min="509" max="509" width="9.28515625" style="198" customWidth="1"/>
    <col min="510" max="510" width="9.85546875" style="198" customWidth="1"/>
    <col min="511" max="511" width="9.140625" style="198"/>
    <col min="512" max="512" width="9.85546875" style="198" customWidth="1"/>
    <col min="513" max="513" width="4.85546875" style="198" customWidth="1"/>
    <col min="514" max="514" width="14.7109375" style="198" customWidth="1"/>
    <col min="515" max="515" width="8.7109375" style="198" customWidth="1"/>
    <col min="516" max="516" width="10.85546875" style="198" customWidth="1"/>
    <col min="517" max="517" width="12.28515625" style="198" customWidth="1"/>
    <col min="518" max="518" width="9.140625" style="198"/>
    <col min="519" max="519" width="14.42578125" style="198" customWidth="1"/>
    <col min="520" max="760" width="9.140625" style="198"/>
    <col min="761" max="761" width="8.85546875" style="198" customWidth="1"/>
    <col min="762" max="762" width="46.5703125" style="198" customWidth="1"/>
    <col min="763" max="763" width="8.85546875" style="198" customWidth="1"/>
    <col min="764" max="764" width="9.5703125" style="198" customWidth="1"/>
    <col min="765" max="765" width="9.28515625" style="198" customWidth="1"/>
    <col min="766" max="766" width="9.85546875" style="198" customWidth="1"/>
    <col min="767" max="767" width="9.140625" style="198"/>
    <col min="768" max="768" width="9.85546875" style="198" customWidth="1"/>
    <col min="769" max="769" width="4.85546875" style="198" customWidth="1"/>
    <col min="770" max="770" width="14.7109375" style="198" customWidth="1"/>
    <col min="771" max="771" width="8.7109375" style="198" customWidth="1"/>
    <col min="772" max="772" width="10.85546875" style="198" customWidth="1"/>
    <col min="773" max="773" width="12.28515625" style="198" customWidth="1"/>
    <col min="774" max="774" width="9.140625" style="198"/>
    <col min="775" max="775" width="14.42578125" style="198" customWidth="1"/>
    <col min="776" max="1016" width="9.140625" style="198"/>
    <col min="1017" max="1017" width="8.85546875" style="198" customWidth="1"/>
    <col min="1018" max="1018" width="46.5703125" style="198" customWidth="1"/>
    <col min="1019" max="1019" width="8.85546875" style="198" customWidth="1"/>
    <col min="1020" max="1020" width="9.5703125" style="198" customWidth="1"/>
    <col min="1021" max="1021" width="9.28515625" style="198" customWidth="1"/>
    <col min="1022" max="1022" width="9.85546875" style="198" customWidth="1"/>
    <col min="1023" max="1023" width="9.140625" style="198"/>
    <col min="1024" max="1024" width="9.85546875" style="198" customWidth="1"/>
    <col min="1025" max="1025" width="4.85546875" style="198" customWidth="1"/>
    <col min="1026" max="1026" width="14.7109375" style="198" customWidth="1"/>
    <col min="1027" max="1027" width="8.7109375" style="198" customWidth="1"/>
    <col min="1028" max="1028" width="10.85546875" style="198" customWidth="1"/>
    <col min="1029" max="1029" width="12.28515625" style="198" customWidth="1"/>
    <col min="1030" max="1030" width="9.140625" style="198"/>
    <col min="1031" max="1031" width="14.42578125" style="198" customWidth="1"/>
    <col min="1032" max="1272" width="9.140625" style="198"/>
    <col min="1273" max="1273" width="8.85546875" style="198" customWidth="1"/>
    <col min="1274" max="1274" width="46.5703125" style="198" customWidth="1"/>
    <col min="1275" max="1275" width="8.85546875" style="198" customWidth="1"/>
    <col min="1276" max="1276" width="9.5703125" style="198" customWidth="1"/>
    <col min="1277" max="1277" width="9.28515625" style="198" customWidth="1"/>
    <col min="1278" max="1278" width="9.85546875" style="198" customWidth="1"/>
    <col min="1279" max="1279" width="9.140625" style="198"/>
    <col min="1280" max="1280" width="9.85546875" style="198" customWidth="1"/>
    <col min="1281" max="1281" width="4.85546875" style="198" customWidth="1"/>
    <col min="1282" max="1282" width="14.7109375" style="198" customWidth="1"/>
    <col min="1283" max="1283" width="8.7109375" style="198" customWidth="1"/>
    <col min="1284" max="1284" width="10.85546875" style="198" customWidth="1"/>
    <col min="1285" max="1285" width="12.28515625" style="198" customWidth="1"/>
    <col min="1286" max="1286" width="9.140625" style="198"/>
    <col min="1287" max="1287" width="14.42578125" style="198" customWidth="1"/>
    <col min="1288" max="1528" width="9.140625" style="198"/>
    <col min="1529" max="1529" width="8.85546875" style="198" customWidth="1"/>
    <col min="1530" max="1530" width="46.5703125" style="198" customWidth="1"/>
    <col min="1531" max="1531" width="8.85546875" style="198" customWidth="1"/>
    <col min="1532" max="1532" width="9.5703125" style="198" customWidth="1"/>
    <col min="1533" max="1533" width="9.28515625" style="198" customWidth="1"/>
    <col min="1534" max="1534" width="9.85546875" style="198" customWidth="1"/>
    <col min="1535" max="1535" width="9.140625" style="198"/>
    <col min="1536" max="1536" width="9.85546875" style="198" customWidth="1"/>
    <col min="1537" max="1537" width="4.85546875" style="198" customWidth="1"/>
    <col min="1538" max="1538" width="14.7109375" style="198" customWidth="1"/>
    <col min="1539" max="1539" width="8.7109375" style="198" customWidth="1"/>
    <col min="1540" max="1540" width="10.85546875" style="198" customWidth="1"/>
    <col min="1541" max="1541" width="12.28515625" style="198" customWidth="1"/>
    <col min="1542" max="1542" width="9.140625" style="198"/>
    <col min="1543" max="1543" width="14.42578125" style="198" customWidth="1"/>
    <col min="1544" max="1784" width="9.140625" style="198"/>
    <col min="1785" max="1785" width="8.85546875" style="198" customWidth="1"/>
    <col min="1786" max="1786" width="46.5703125" style="198" customWidth="1"/>
    <col min="1787" max="1787" width="8.85546875" style="198" customWidth="1"/>
    <col min="1788" max="1788" width="9.5703125" style="198" customWidth="1"/>
    <col min="1789" max="1789" width="9.28515625" style="198" customWidth="1"/>
    <col min="1790" max="1790" width="9.85546875" style="198" customWidth="1"/>
    <col min="1791" max="1791" width="9.140625" style="198"/>
    <col min="1792" max="1792" width="9.85546875" style="198" customWidth="1"/>
    <col min="1793" max="1793" width="4.85546875" style="198" customWidth="1"/>
    <col min="1794" max="1794" width="14.7109375" style="198" customWidth="1"/>
    <col min="1795" max="1795" width="8.7109375" style="198" customWidth="1"/>
    <col min="1796" max="1796" width="10.85546875" style="198" customWidth="1"/>
    <col min="1797" max="1797" width="12.28515625" style="198" customWidth="1"/>
    <col min="1798" max="1798" width="9.140625" style="198"/>
    <col min="1799" max="1799" width="14.42578125" style="198" customWidth="1"/>
    <col min="1800" max="2040" width="9.140625" style="198"/>
    <col min="2041" max="2041" width="8.85546875" style="198" customWidth="1"/>
    <col min="2042" max="2042" width="46.5703125" style="198" customWidth="1"/>
    <col min="2043" max="2043" width="8.85546875" style="198" customWidth="1"/>
    <col min="2044" max="2044" width="9.5703125" style="198" customWidth="1"/>
    <col min="2045" max="2045" width="9.28515625" style="198" customWidth="1"/>
    <col min="2046" max="2046" width="9.85546875" style="198" customWidth="1"/>
    <col min="2047" max="2047" width="9.140625" style="198"/>
    <col min="2048" max="2048" width="9.85546875" style="198" customWidth="1"/>
    <col min="2049" max="2049" width="4.85546875" style="198" customWidth="1"/>
    <col min="2050" max="2050" width="14.7109375" style="198" customWidth="1"/>
    <col min="2051" max="2051" width="8.7109375" style="198" customWidth="1"/>
    <col min="2052" max="2052" width="10.85546875" style="198" customWidth="1"/>
    <col min="2053" max="2053" width="12.28515625" style="198" customWidth="1"/>
    <col min="2054" max="2054" width="9.140625" style="198"/>
    <col min="2055" max="2055" width="14.42578125" style="198" customWidth="1"/>
    <col min="2056" max="2296" width="9.140625" style="198"/>
    <col min="2297" max="2297" width="8.85546875" style="198" customWidth="1"/>
    <col min="2298" max="2298" width="46.5703125" style="198" customWidth="1"/>
    <col min="2299" max="2299" width="8.85546875" style="198" customWidth="1"/>
    <col min="2300" max="2300" width="9.5703125" style="198" customWidth="1"/>
    <col min="2301" max="2301" width="9.28515625" style="198" customWidth="1"/>
    <col min="2302" max="2302" width="9.85546875" style="198" customWidth="1"/>
    <col min="2303" max="2303" width="9.140625" style="198"/>
    <col min="2304" max="2304" width="9.85546875" style="198" customWidth="1"/>
    <col min="2305" max="2305" width="4.85546875" style="198" customWidth="1"/>
    <col min="2306" max="2306" width="14.7109375" style="198" customWidth="1"/>
    <col min="2307" max="2307" width="8.7109375" style="198" customWidth="1"/>
    <col min="2308" max="2308" width="10.85546875" style="198" customWidth="1"/>
    <col min="2309" max="2309" width="12.28515625" style="198" customWidth="1"/>
    <col min="2310" max="2310" width="9.140625" style="198"/>
    <col min="2311" max="2311" width="14.42578125" style="198" customWidth="1"/>
    <col min="2312" max="2552" width="9.140625" style="198"/>
    <col min="2553" max="2553" width="8.85546875" style="198" customWidth="1"/>
    <col min="2554" max="2554" width="46.5703125" style="198" customWidth="1"/>
    <col min="2555" max="2555" width="8.85546875" style="198" customWidth="1"/>
    <col min="2556" max="2556" width="9.5703125" style="198" customWidth="1"/>
    <col min="2557" max="2557" width="9.28515625" style="198" customWidth="1"/>
    <col min="2558" max="2558" width="9.85546875" style="198" customWidth="1"/>
    <col min="2559" max="2559" width="9.140625" style="198"/>
    <col min="2560" max="2560" width="9.85546875" style="198" customWidth="1"/>
    <col min="2561" max="2561" width="4.85546875" style="198" customWidth="1"/>
    <col min="2562" max="2562" width="14.7109375" style="198" customWidth="1"/>
    <col min="2563" max="2563" width="8.7109375" style="198" customWidth="1"/>
    <col min="2564" max="2564" width="10.85546875" style="198" customWidth="1"/>
    <col min="2565" max="2565" width="12.28515625" style="198" customWidth="1"/>
    <col min="2566" max="2566" width="9.140625" style="198"/>
    <col min="2567" max="2567" width="14.42578125" style="198" customWidth="1"/>
    <col min="2568" max="2808" width="9.140625" style="198"/>
    <col min="2809" max="2809" width="8.85546875" style="198" customWidth="1"/>
    <col min="2810" max="2810" width="46.5703125" style="198" customWidth="1"/>
    <col min="2811" max="2811" width="8.85546875" style="198" customWidth="1"/>
    <col min="2812" max="2812" width="9.5703125" style="198" customWidth="1"/>
    <col min="2813" max="2813" width="9.28515625" style="198" customWidth="1"/>
    <col min="2814" max="2814" width="9.85546875" style="198" customWidth="1"/>
    <col min="2815" max="2815" width="9.140625" style="198"/>
    <col min="2816" max="2816" width="9.85546875" style="198" customWidth="1"/>
    <col min="2817" max="2817" width="4.85546875" style="198" customWidth="1"/>
    <col min="2818" max="2818" width="14.7109375" style="198" customWidth="1"/>
    <col min="2819" max="2819" width="8.7109375" style="198" customWidth="1"/>
    <col min="2820" max="2820" width="10.85546875" style="198" customWidth="1"/>
    <col min="2821" max="2821" width="12.28515625" style="198" customWidth="1"/>
    <col min="2822" max="2822" width="9.140625" style="198"/>
    <col min="2823" max="2823" width="14.42578125" style="198" customWidth="1"/>
    <col min="2824" max="3064" width="9.140625" style="198"/>
    <col min="3065" max="3065" width="8.85546875" style="198" customWidth="1"/>
    <col min="3066" max="3066" width="46.5703125" style="198" customWidth="1"/>
    <col min="3067" max="3067" width="8.85546875" style="198" customWidth="1"/>
    <col min="3068" max="3068" width="9.5703125" style="198" customWidth="1"/>
    <col min="3069" max="3069" width="9.28515625" style="198" customWidth="1"/>
    <col min="3070" max="3070" width="9.85546875" style="198" customWidth="1"/>
    <col min="3071" max="3071" width="9.140625" style="198"/>
    <col min="3072" max="3072" width="9.85546875" style="198" customWidth="1"/>
    <col min="3073" max="3073" width="4.85546875" style="198" customWidth="1"/>
    <col min="3074" max="3074" width="14.7109375" style="198" customWidth="1"/>
    <col min="3075" max="3075" width="8.7109375" style="198" customWidth="1"/>
    <col min="3076" max="3076" width="10.85546875" style="198" customWidth="1"/>
    <col min="3077" max="3077" width="12.28515625" style="198" customWidth="1"/>
    <col min="3078" max="3078" width="9.140625" style="198"/>
    <col min="3079" max="3079" width="14.42578125" style="198" customWidth="1"/>
    <col min="3080" max="3320" width="9.140625" style="198"/>
    <col min="3321" max="3321" width="8.85546875" style="198" customWidth="1"/>
    <col min="3322" max="3322" width="46.5703125" style="198" customWidth="1"/>
    <col min="3323" max="3323" width="8.85546875" style="198" customWidth="1"/>
    <col min="3324" max="3324" width="9.5703125" style="198" customWidth="1"/>
    <col min="3325" max="3325" width="9.28515625" style="198" customWidth="1"/>
    <col min="3326" max="3326" width="9.85546875" style="198" customWidth="1"/>
    <col min="3327" max="3327" width="9.140625" style="198"/>
    <col min="3328" max="3328" width="9.85546875" style="198" customWidth="1"/>
    <col min="3329" max="3329" width="4.85546875" style="198" customWidth="1"/>
    <col min="3330" max="3330" width="14.7109375" style="198" customWidth="1"/>
    <col min="3331" max="3331" width="8.7109375" style="198" customWidth="1"/>
    <col min="3332" max="3332" width="10.85546875" style="198" customWidth="1"/>
    <col min="3333" max="3333" width="12.28515625" style="198" customWidth="1"/>
    <col min="3334" max="3334" width="9.140625" style="198"/>
    <col min="3335" max="3335" width="14.42578125" style="198" customWidth="1"/>
    <col min="3336" max="3576" width="9.140625" style="198"/>
    <col min="3577" max="3577" width="8.85546875" style="198" customWidth="1"/>
    <col min="3578" max="3578" width="46.5703125" style="198" customWidth="1"/>
    <col min="3579" max="3579" width="8.85546875" style="198" customWidth="1"/>
    <col min="3580" max="3580" width="9.5703125" style="198" customWidth="1"/>
    <col min="3581" max="3581" width="9.28515625" style="198" customWidth="1"/>
    <col min="3582" max="3582" width="9.85546875" style="198" customWidth="1"/>
    <col min="3583" max="3583" width="9.140625" style="198"/>
    <col min="3584" max="3584" width="9.85546875" style="198" customWidth="1"/>
    <col min="3585" max="3585" width="4.85546875" style="198" customWidth="1"/>
    <col min="3586" max="3586" width="14.7109375" style="198" customWidth="1"/>
    <col min="3587" max="3587" width="8.7109375" style="198" customWidth="1"/>
    <col min="3588" max="3588" width="10.85546875" style="198" customWidth="1"/>
    <col min="3589" max="3589" width="12.28515625" style="198" customWidth="1"/>
    <col min="3590" max="3590" width="9.140625" style="198"/>
    <col min="3591" max="3591" width="14.42578125" style="198" customWidth="1"/>
    <col min="3592" max="3832" width="9.140625" style="198"/>
    <col min="3833" max="3833" width="8.85546875" style="198" customWidth="1"/>
    <col min="3834" max="3834" width="46.5703125" style="198" customWidth="1"/>
    <col min="3835" max="3835" width="8.85546875" style="198" customWidth="1"/>
    <col min="3836" max="3836" width="9.5703125" style="198" customWidth="1"/>
    <col min="3837" max="3837" width="9.28515625" style="198" customWidth="1"/>
    <col min="3838" max="3838" width="9.85546875" style="198" customWidth="1"/>
    <col min="3839" max="3839" width="9.140625" style="198"/>
    <col min="3840" max="3840" width="9.85546875" style="198" customWidth="1"/>
    <col min="3841" max="3841" width="4.85546875" style="198" customWidth="1"/>
    <col min="3842" max="3842" width="14.7109375" style="198" customWidth="1"/>
    <col min="3843" max="3843" width="8.7109375" style="198" customWidth="1"/>
    <col min="3844" max="3844" width="10.85546875" style="198" customWidth="1"/>
    <col min="3845" max="3845" width="12.28515625" style="198" customWidth="1"/>
    <col min="3846" max="3846" width="9.140625" style="198"/>
    <col min="3847" max="3847" width="14.42578125" style="198" customWidth="1"/>
    <col min="3848" max="4088" width="9.140625" style="198"/>
    <col min="4089" max="4089" width="8.85546875" style="198" customWidth="1"/>
    <col min="4090" max="4090" width="46.5703125" style="198" customWidth="1"/>
    <col min="4091" max="4091" width="8.85546875" style="198" customWidth="1"/>
    <col min="4092" max="4092" width="9.5703125" style="198" customWidth="1"/>
    <col min="4093" max="4093" width="9.28515625" style="198" customWidth="1"/>
    <col min="4094" max="4094" width="9.85546875" style="198" customWidth="1"/>
    <col min="4095" max="4095" width="9.140625" style="198"/>
    <col min="4096" max="4096" width="9.85546875" style="198" customWidth="1"/>
    <col min="4097" max="4097" width="4.85546875" style="198" customWidth="1"/>
    <col min="4098" max="4098" width="14.7109375" style="198" customWidth="1"/>
    <col min="4099" max="4099" width="8.7109375" style="198" customWidth="1"/>
    <col min="4100" max="4100" width="10.85546875" style="198" customWidth="1"/>
    <col min="4101" max="4101" width="12.28515625" style="198" customWidth="1"/>
    <col min="4102" max="4102" width="9.140625" style="198"/>
    <col min="4103" max="4103" width="14.42578125" style="198" customWidth="1"/>
    <col min="4104" max="4344" width="9.140625" style="198"/>
    <col min="4345" max="4345" width="8.85546875" style="198" customWidth="1"/>
    <col min="4346" max="4346" width="46.5703125" style="198" customWidth="1"/>
    <col min="4347" max="4347" width="8.85546875" style="198" customWidth="1"/>
    <col min="4348" max="4348" width="9.5703125" style="198" customWidth="1"/>
    <col min="4349" max="4349" width="9.28515625" style="198" customWidth="1"/>
    <col min="4350" max="4350" width="9.85546875" style="198" customWidth="1"/>
    <col min="4351" max="4351" width="9.140625" style="198"/>
    <col min="4352" max="4352" width="9.85546875" style="198" customWidth="1"/>
    <col min="4353" max="4353" width="4.85546875" style="198" customWidth="1"/>
    <col min="4354" max="4354" width="14.7109375" style="198" customWidth="1"/>
    <col min="4355" max="4355" width="8.7109375" style="198" customWidth="1"/>
    <col min="4356" max="4356" width="10.85546875" style="198" customWidth="1"/>
    <col min="4357" max="4357" width="12.28515625" style="198" customWidth="1"/>
    <col min="4358" max="4358" width="9.140625" style="198"/>
    <col min="4359" max="4359" width="14.42578125" style="198" customWidth="1"/>
    <col min="4360" max="4600" width="9.140625" style="198"/>
    <col min="4601" max="4601" width="8.85546875" style="198" customWidth="1"/>
    <col min="4602" max="4602" width="46.5703125" style="198" customWidth="1"/>
    <col min="4603" max="4603" width="8.85546875" style="198" customWidth="1"/>
    <col min="4604" max="4604" width="9.5703125" style="198" customWidth="1"/>
    <col min="4605" max="4605" width="9.28515625" style="198" customWidth="1"/>
    <col min="4606" max="4606" width="9.85546875" style="198" customWidth="1"/>
    <col min="4607" max="4607" width="9.140625" style="198"/>
    <col min="4608" max="4608" width="9.85546875" style="198" customWidth="1"/>
    <col min="4609" max="4609" width="4.85546875" style="198" customWidth="1"/>
    <col min="4610" max="4610" width="14.7109375" style="198" customWidth="1"/>
    <col min="4611" max="4611" width="8.7109375" style="198" customWidth="1"/>
    <col min="4612" max="4612" width="10.85546875" style="198" customWidth="1"/>
    <col min="4613" max="4613" width="12.28515625" style="198" customWidth="1"/>
    <col min="4614" max="4614" width="9.140625" style="198"/>
    <col min="4615" max="4615" width="14.42578125" style="198" customWidth="1"/>
    <col min="4616" max="4856" width="9.140625" style="198"/>
    <col min="4857" max="4857" width="8.85546875" style="198" customWidth="1"/>
    <col min="4858" max="4858" width="46.5703125" style="198" customWidth="1"/>
    <col min="4859" max="4859" width="8.85546875" style="198" customWidth="1"/>
    <col min="4860" max="4860" width="9.5703125" style="198" customWidth="1"/>
    <col min="4861" max="4861" width="9.28515625" style="198" customWidth="1"/>
    <col min="4862" max="4862" width="9.85546875" style="198" customWidth="1"/>
    <col min="4863" max="4863" width="9.140625" style="198"/>
    <col min="4864" max="4864" width="9.85546875" style="198" customWidth="1"/>
    <col min="4865" max="4865" width="4.85546875" style="198" customWidth="1"/>
    <col min="4866" max="4866" width="14.7109375" style="198" customWidth="1"/>
    <col min="4867" max="4867" width="8.7109375" style="198" customWidth="1"/>
    <col min="4868" max="4868" width="10.85546875" style="198" customWidth="1"/>
    <col min="4869" max="4869" width="12.28515625" style="198" customWidth="1"/>
    <col min="4870" max="4870" width="9.140625" style="198"/>
    <col min="4871" max="4871" width="14.42578125" style="198" customWidth="1"/>
    <col min="4872" max="5112" width="9.140625" style="198"/>
    <col min="5113" max="5113" width="8.85546875" style="198" customWidth="1"/>
    <col min="5114" max="5114" width="46.5703125" style="198" customWidth="1"/>
    <col min="5115" max="5115" width="8.85546875" style="198" customWidth="1"/>
    <col min="5116" max="5116" width="9.5703125" style="198" customWidth="1"/>
    <col min="5117" max="5117" width="9.28515625" style="198" customWidth="1"/>
    <col min="5118" max="5118" width="9.85546875" style="198" customWidth="1"/>
    <col min="5119" max="5119" width="9.140625" style="198"/>
    <col min="5120" max="5120" width="9.85546875" style="198" customWidth="1"/>
    <col min="5121" max="5121" width="4.85546875" style="198" customWidth="1"/>
    <col min="5122" max="5122" width="14.7109375" style="198" customWidth="1"/>
    <col min="5123" max="5123" width="8.7109375" style="198" customWidth="1"/>
    <col min="5124" max="5124" width="10.85546875" style="198" customWidth="1"/>
    <col min="5125" max="5125" width="12.28515625" style="198" customWidth="1"/>
    <col min="5126" max="5126" width="9.140625" style="198"/>
    <col min="5127" max="5127" width="14.42578125" style="198" customWidth="1"/>
    <col min="5128" max="5368" width="9.140625" style="198"/>
    <col min="5369" max="5369" width="8.85546875" style="198" customWidth="1"/>
    <col min="5370" max="5370" width="46.5703125" style="198" customWidth="1"/>
    <col min="5371" max="5371" width="8.85546875" style="198" customWidth="1"/>
    <col min="5372" max="5372" width="9.5703125" style="198" customWidth="1"/>
    <col min="5373" max="5373" width="9.28515625" style="198" customWidth="1"/>
    <col min="5374" max="5374" width="9.85546875" style="198" customWidth="1"/>
    <col min="5375" max="5375" width="9.140625" style="198"/>
    <col min="5376" max="5376" width="9.85546875" style="198" customWidth="1"/>
    <col min="5377" max="5377" width="4.85546875" style="198" customWidth="1"/>
    <col min="5378" max="5378" width="14.7109375" style="198" customWidth="1"/>
    <col min="5379" max="5379" width="8.7109375" style="198" customWidth="1"/>
    <col min="5380" max="5380" width="10.85546875" style="198" customWidth="1"/>
    <col min="5381" max="5381" width="12.28515625" style="198" customWidth="1"/>
    <col min="5382" max="5382" width="9.140625" style="198"/>
    <col min="5383" max="5383" width="14.42578125" style="198" customWidth="1"/>
    <col min="5384" max="5624" width="9.140625" style="198"/>
    <col min="5625" max="5625" width="8.85546875" style="198" customWidth="1"/>
    <col min="5626" max="5626" width="46.5703125" style="198" customWidth="1"/>
    <col min="5627" max="5627" width="8.85546875" style="198" customWidth="1"/>
    <col min="5628" max="5628" width="9.5703125" style="198" customWidth="1"/>
    <col min="5629" max="5629" width="9.28515625" style="198" customWidth="1"/>
    <col min="5630" max="5630" width="9.85546875" style="198" customWidth="1"/>
    <col min="5631" max="5631" width="9.140625" style="198"/>
    <col min="5632" max="5632" width="9.85546875" style="198" customWidth="1"/>
    <col min="5633" max="5633" width="4.85546875" style="198" customWidth="1"/>
    <col min="5634" max="5634" width="14.7109375" style="198" customWidth="1"/>
    <col min="5635" max="5635" width="8.7109375" style="198" customWidth="1"/>
    <col min="5636" max="5636" width="10.85546875" style="198" customWidth="1"/>
    <col min="5637" max="5637" width="12.28515625" style="198" customWidth="1"/>
    <col min="5638" max="5638" width="9.140625" style="198"/>
    <col min="5639" max="5639" width="14.42578125" style="198" customWidth="1"/>
    <col min="5640" max="5880" width="9.140625" style="198"/>
    <col min="5881" max="5881" width="8.85546875" style="198" customWidth="1"/>
    <col min="5882" max="5882" width="46.5703125" style="198" customWidth="1"/>
    <col min="5883" max="5883" width="8.85546875" style="198" customWidth="1"/>
    <col min="5884" max="5884" width="9.5703125" style="198" customWidth="1"/>
    <col min="5885" max="5885" width="9.28515625" style="198" customWidth="1"/>
    <col min="5886" max="5886" width="9.85546875" style="198" customWidth="1"/>
    <col min="5887" max="5887" width="9.140625" style="198"/>
    <col min="5888" max="5888" width="9.85546875" style="198" customWidth="1"/>
    <col min="5889" max="5889" width="4.85546875" style="198" customWidth="1"/>
    <col min="5890" max="5890" width="14.7109375" style="198" customWidth="1"/>
    <col min="5891" max="5891" width="8.7109375" style="198" customWidth="1"/>
    <col min="5892" max="5892" width="10.85546875" style="198" customWidth="1"/>
    <col min="5893" max="5893" width="12.28515625" style="198" customWidth="1"/>
    <col min="5894" max="5894" width="9.140625" style="198"/>
    <col min="5895" max="5895" width="14.42578125" style="198" customWidth="1"/>
    <col min="5896" max="6136" width="9.140625" style="198"/>
    <col min="6137" max="6137" width="8.85546875" style="198" customWidth="1"/>
    <col min="6138" max="6138" width="46.5703125" style="198" customWidth="1"/>
    <col min="6139" max="6139" width="8.85546875" style="198" customWidth="1"/>
    <col min="6140" max="6140" width="9.5703125" style="198" customWidth="1"/>
    <col min="6141" max="6141" width="9.28515625" style="198" customWidth="1"/>
    <col min="6142" max="6142" width="9.85546875" style="198" customWidth="1"/>
    <col min="6143" max="6143" width="9.140625" style="198"/>
    <col min="6144" max="6144" width="9.85546875" style="198" customWidth="1"/>
    <col min="6145" max="6145" width="4.85546875" style="198" customWidth="1"/>
    <col min="6146" max="6146" width="14.7109375" style="198" customWidth="1"/>
    <col min="6147" max="6147" width="8.7109375" style="198" customWidth="1"/>
    <col min="6148" max="6148" width="10.85546875" style="198" customWidth="1"/>
    <col min="6149" max="6149" width="12.28515625" style="198" customWidth="1"/>
    <col min="6150" max="6150" width="9.140625" style="198"/>
    <col min="6151" max="6151" width="14.42578125" style="198" customWidth="1"/>
    <col min="6152" max="6392" width="9.140625" style="198"/>
    <col min="6393" max="6393" width="8.85546875" style="198" customWidth="1"/>
    <col min="6394" max="6394" width="46.5703125" style="198" customWidth="1"/>
    <col min="6395" max="6395" width="8.85546875" style="198" customWidth="1"/>
    <col min="6396" max="6396" width="9.5703125" style="198" customWidth="1"/>
    <col min="6397" max="6397" width="9.28515625" style="198" customWidth="1"/>
    <col min="6398" max="6398" width="9.85546875" style="198" customWidth="1"/>
    <col min="6399" max="6399" width="9.140625" style="198"/>
    <col min="6400" max="6400" width="9.85546875" style="198" customWidth="1"/>
    <col min="6401" max="6401" width="4.85546875" style="198" customWidth="1"/>
    <col min="6402" max="6402" width="14.7109375" style="198" customWidth="1"/>
    <col min="6403" max="6403" width="8.7109375" style="198" customWidth="1"/>
    <col min="6404" max="6404" width="10.85546875" style="198" customWidth="1"/>
    <col min="6405" max="6405" width="12.28515625" style="198" customWidth="1"/>
    <col min="6406" max="6406" width="9.140625" style="198"/>
    <col min="6407" max="6407" width="14.42578125" style="198" customWidth="1"/>
    <col min="6408" max="6648" width="9.140625" style="198"/>
    <col min="6649" max="6649" width="8.85546875" style="198" customWidth="1"/>
    <col min="6650" max="6650" width="46.5703125" style="198" customWidth="1"/>
    <col min="6651" max="6651" width="8.85546875" style="198" customWidth="1"/>
    <col min="6652" max="6652" width="9.5703125" style="198" customWidth="1"/>
    <col min="6653" max="6653" width="9.28515625" style="198" customWidth="1"/>
    <col min="6654" max="6654" width="9.85546875" style="198" customWidth="1"/>
    <col min="6655" max="6655" width="9.140625" style="198"/>
    <col min="6656" max="6656" width="9.85546875" style="198" customWidth="1"/>
    <col min="6657" max="6657" width="4.85546875" style="198" customWidth="1"/>
    <col min="6658" max="6658" width="14.7109375" style="198" customWidth="1"/>
    <col min="6659" max="6659" width="8.7109375" style="198" customWidth="1"/>
    <col min="6660" max="6660" width="10.85546875" style="198" customWidth="1"/>
    <col min="6661" max="6661" width="12.28515625" style="198" customWidth="1"/>
    <col min="6662" max="6662" width="9.140625" style="198"/>
    <col min="6663" max="6663" width="14.42578125" style="198" customWidth="1"/>
    <col min="6664" max="6904" width="9.140625" style="198"/>
    <col min="6905" max="6905" width="8.85546875" style="198" customWidth="1"/>
    <col min="6906" max="6906" width="46.5703125" style="198" customWidth="1"/>
    <col min="6907" max="6907" width="8.85546875" style="198" customWidth="1"/>
    <col min="6908" max="6908" width="9.5703125" style="198" customWidth="1"/>
    <col min="6909" max="6909" width="9.28515625" style="198" customWidth="1"/>
    <col min="6910" max="6910" width="9.85546875" style="198" customWidth="1"/>
    <col min="6911" max="6911" width="9.140625" style="198"/>
    <col min="6912" max="6912" width="9.85546875" style="198" customWidth="1"/>
    <col min="6913" max="6913" width="4.85546875" style="198" customWidth="1"/>
    <col min="6914" max="6914" width="14.7109375" style="198" customWidth="1"/>
    <col min="6915" max="6915" width="8.7109375" style="198" customWidth="1"/>
    <col min="6916" max="6916" width="10.85546875" style="198" customWidth="1"/>
    <col min="6917" max="6917" width="12.28515625" style="198" customWidth="1"/>
    <col min="6918" max="6918" width="9.140625" style="198"/>
    <col min="6919" max="6919" width="14.42578125" style="198" customWidth="1"/>
    <col min="6920" max="7160" width="9.140625" style="198"/>
    <col min="7161" max="7161" width="8.85546875" style="198" customWidth="1"/>
    <col min="7162" max="7162" width="46.5703125" style="198" customWidth="1"/>
    <col min="7163" max="7163" width="8.85546875" style="198" customWidth="1"/>
    <col min="7164" max="7164" width="9.5703125" style="198" customWidth="1"/>
    <col min="7165" max="7165" width="9.28515625" style="198" customWidth="1"/>
    <col min="7166" max="7166" width="9.85546875" style="198" customWidth="1"/>
    <col min="7167" max="7167" width="9.140625" style="198"/>
    <col min="7168" max="7168" width="9.85546875" style="198" customWidth="1"/>
    <col min="7169" max="7169" width="4.85546875" style="198" customWidth="1"/>
    <col min="7170" max="7170" width="14.7109375" style="198" customWidth="1"/>
    <col min="7171" max="7171" width="8.7109375" style="198" customWidth="1"/>
    <col min="7172" max="7172" width="10.85546875" style="198" customWidth="1"/>
    <col min="7173" max="7173" width="12.28515625" style="198" customWidth="1"/>
    <col min="7174" max="7174" width="9.140625" style="198"/>
    <col min="7175" max="7175" width="14.42578125" style="198" customWidth="1"/>
    <col min="7176" max="7416" width="9.140625" style="198"/>
    <col min="7417" max="7417" width="8.85546875" style="198" customWidth="1"/>
    <col min="7418" max="7418" width="46.5703125" style="198" customWidth="1"/>
    <col min="7419" max="7419" width="8.85546875" style="198" customWidth="1"/>
    <col min="7420" max="7420" width="9.5703125" style="198" customWidth="1"/>
    <col min="7421" max="7421" width="9.28515625" style="198" customWidth="1"/>
    <col min="7422" max="7422" width="9.85546875" style="198" customWidth="1"/>
    <col min="7423" max="7423" width="9.140625" style="198"/>
    <col min="7424" max="7424" width="9.85546875" style="198" customWidth="1"/>
    <col min="7425" max="7425" width="4.85546875" style="198" customWidth="1"/>
    <col min="7426" max="7426" width="14.7109375" style="198" customWidth="1"/>
    <col min="7427" max="7427" width="8.7109375" style="198" customWidth="1"/>
    <col min="7428" max="7428" width="10.85546875" style="198" customWidth="1"/>
    <col min="7429" max="7429" width="12.28515625" style="198" customWidth="1"/>
    <col min="7430" max="7430" width="9.140625" style="198"/>
    <col min="7431" max="7431" width="14.42578125" style="198" customWidth="1"/>
    <col min="7432" max="7672" width="9.140625" style="198"/>
    <col min="7673" max="7673" width="8.85546875" style="198" customWidth="1"/>
    <col min="7674" max="7674" width="46.5703125" style="198" customWidth="1"/>
    <col min="7675" max="7675" width="8.85546875" style="198" customWidth="1"/>
    <col min="7676" max="7676" width="9.5703125" style="198" customWidth="1"/>
    <col min="7677" max="7677" width="9.28515625" style="198" customWidth="1"/>
    <col min="7678" max="7678" width="9.85546875" style="198" customWidth="1"/>
    <col min="7679" max="7679" width="9.140625" style="198"/>
    <col min="7680" max="7680" width="9.85546875" style="198" customWidth="1"/>
    <col min="7681" max="7681" width="4.85546875" style="198" customWidth="1"/>
    <col min="7682" max="7682" width="14.7109375" style="198" customWidth="1"/>
    <col min="7683" max="7683" width="8.7109375" style="198" customWidth="1"/>
    <col min="7684" max="7684" width="10.85546875" style="198" customWidth="1"/>
    <col min="7685" max="7685" width="12.28515625" style="198" customWidth="1"/>
    <col min="7686" max="7686" width="9.140625" style="198"/>
    <col min="7687" max="7687" width="14.42578125" style="198" customWidth="1"/>
    <col min="7688" max="7928" width="9.140625" style="198"/>
    <col min="7929" max="7929" width="8.85546875" style="198" customWidth="1"/>
    <col min="7930" max="7930" width="46.5703125" style="198" customWidth="1"/>
    <col min="7931" max="7931" width="8.85546875" style="198" customWidth="1"/>
    <col min="7932" max="7932" width="9.5703125" style="198" customWidth="1"/>
    <col min="7933" max="7933" width="9.28515625" style="198" customWidth="1"/>
    <col min="7934" max="7934" width="9.85546875" style="198" customWidth="1"/>
    <col min="7935" max="7935" width="9.140625" style="198"/>
    <col min="7936" max="7936" width="9.85546875" style="198" customWidth="1"/>
    <col min="7937" max="7937" width="4.85546875" style="198" customWidth="1"/>
    <col min="7938" max="7938" width="14.7109375" style="198" customWidth="1"/>
    <col min="7939" max="7939" width="8.7109375" style="198" customWidth="1"/>
    <col min="7940" max="7940" width="10.85546875" style="198" customWidth="1"/>
    <col min="7941" max="7941" width="12.28515625" style="198" customWidth="1"/>
    <col min="7942" max="7942" width="9.140625" style="198"/>
    <col min="7943" max="7943" width="14.42578125" style="198" customWidth="1"/>
    <col min="7944" max="8184" width="9.140625" style="198"/>
    <col min="8185" max="8185" width="8.85546875" style="198" customWidth="1"/>
    <col min="8186" max="8186" width="46.5703125" style="198" customWidth="1"/>
    <col min="8187" max="8187" width="8.85546875" style="198" customWidth="1"/>
    <col min="8188" max="8188" width="9.5703125" style="198" customWidth="1"/>
    <col min="8189" max="8189" width="9.28515625" style="198" customWidth="1"/>
    <col min="8190" max="8190" width="9.85546875" style="198" customWidth="1"/>
    <col min="8191" max="8191" width="9.140625" style="198"/>
    <col min="8192" max="8192" width="9.85546875" style="198" customWidth="1"/>
    <col min="8193" max="8193" width="4.85546875" style="198" customWidth="1"/>
    <col min="8194" max="8194" width="14.7109375" style="198" customWidth="1"/>
    <col min="8195" max="8195" width="8.7109375" style="198" customWidth="1"/>
    <col min="8196" max="8196" width="10.85546875" style="198" customWidth="1"/>
    <col min="8197" max="8197" width="12.28515625" style="198" customWidth="1"/>
    <col min="8198" max="8198" width="9.140625" style="198"/>
    <col min="8199" max="8199" width="14.42578125" style="198" customWidth="1"/>
    <col min="8200" max="8440" width="9.140625" style="198"/>
    <col min="8441" max="8441" width="8.85546875" style="198" customWidth="1"/>
    <col min="8442" max="8442" width="46.5703125" style="198" customWidth="1"/>
    <col min="8443" max="8443" width="8.85546875" style="198" customWidth="1"/>
    <col min="8444" max="8444" width="9.5703125" style="198" customWidth="1"/>
    <col min="8445" max="8445" width="9.28515625" style="198" customWidth="1"/>
    <col min="8446" max="8446" width="9.85546875" style="198" customWidth="1"/>
    <col min="8447" max="8447" width="9.140625" style="198"/>
    <col min="8448" max="8448" width="9.85546875" style="198" customWidth="1"/>
    <col min="8449" max="8449" width="4.85546875" style="198" customWidth="1"/>
    <col min="8450" max="8450" width="14.7109375" style="198" customWidth="1"/>
    <col min="8451" max="8451" width="8.7109375" style="198" customWidth="1"/>
    <col min="8452" max="8452" width="10.85546875" style="198" customWidth="1"/>
    <col min="8453" max="8453" width="12.28515625" style="198" customWidth="1"/>
    <col min="8454" max="8454" width="9.140625" style="198"/>
    <col min="8455" max="8455" width="14.42578125" style="198" customWidth="1"/>
    <col min="8456" max="8696" width="9.140625" style="198"/>
    <col min="8697" max="8697" width="8.85546875" style="198" customWidth="1"/>
    <col min="8698" max="8698" width="46.5703125" style="198" customWidth="1"/>
    <col min="8699" max="8699" width="8.85546875" style="198" customWidth="1"/>
    <col min="8700" max="8700" width="9.5703125" style="198" customWidth="1"/>
    <col min="8701" max="8701" width="9.28515625" style="198" customWidth="1"/>
    <col min="8702" max="8702" width="9.85546875" style="198" customWidth="1"/>
    <col min="8703" max="8703" width="9.140625" style="198"/>
    <col min="8704" max="8704" width="9.85546875" style="198" customWidth="1"/>
    <col min="8705" max="8705" width="4.85546875" style="198" customWidth="1"/>
    <col min="8706" max="8706" width="14.7109375" style="198" customWidth="1"/>
    <col min="8707" max="8707" width="8.7109375" style="198" customWidth="1"/>
    <col min="8708" max="8708" width="10.85546875" style="198" customWidth="1"/>
    <col min="8709" max="8709" width="12.28515625" style="198" customWidth="1"/>
    <col min="8710" max="8710" width="9.140625" style="198"/>
    <col min="8711" max="8711" width="14.42578125" style="198" customWidth="1"/>
    <col min="8712" max="8952" width="9.140625" style="198"/>
    <col min="8953" max="8953" width="8.85546875" style="198" customWidth="1"/>
    <col min="8954" max="8954" width="46.5703125" style="198" customWidth="1"/>
    <col min="8955" max="8955" width="8.85546875" style="198" customWidth="1"/>
    <col min="8956" max="8956" width="9.5703125" style="198" customWidth="1"/>
    <col min="8957" max="8957" width="9.28515625" style="198" customWidth="1"/>
    <col min="8958" max="8958" width="9.85546875" style="198" customWidth="1"/>
    <col min="8959" max="8959" width="9.140625" style="198"/>
    <col min="8960" max="8960" width="9.85546875" style="198" customWidth="1"/>
    <col min="8961" max="8961" width="4.85546875" style="198" customWidth="1"/>
    <col min="8962" max="8962" width="14.7109375" style="198" customWidth="1"/>
    <col min="8963" max="8963" width="8.7109375" style="198" customWidth="1"/>
    <col min="8964" max="8964" width="10.85546875" style="198" customWidth="1"/>
    <col min="8965" max="8965" width="12.28515625" style="198" customWidth="1"/>
    <col min="8966" max="8966" width="9.140625" style="198"/>
    <col min="8967" max="8967" width="14.42578125" style="198" customWidth="1"/>
    <col min="8968" max="9208" width="9.140625" style="198"/>
    <col min="9209" max="9209" width="8.85546875" style="198" customWidth="1"/>
    <col min="9210" max="9210" width="46.5703125" style="198" customWidth="1"/>
    <col min="9211" max="9211" width="8.85546875" style="198" customWidth="1"/>
    <col min="9212" max="9212" width="9.5703125" style="198" customWidth="1"/>
    <col min="9213" max="9213" width="9.28515625" style="198" customWidth="1"/>
    <col min="9214" max="9214" width="9.85546875" style="198" customWidth="1"/>
    <col min="9215" max="9215" width="9.140625" style="198"/>
    <col min="9216" max="9216" width="9.85546875" style="198" customWidth="1"/>
    <col min="9217" max="9217" width="4.85546875" style="198" customWidth="1"/>
    <col min="9218" max="9218" width="14.7109375" style="198" customWidth="1"/>
    <col min="9219" max="9219" width="8.7109375" style="198" customWidth="1"/>
    <col min="9220" max="9220" width="10.85546875" style="198" customWidth="1"/>
    <col min="9221" max="9221" width="12.28515625" style="198" customWidth="1"/>
    <col min="9222" max="9222" width="9.140625" style="198"/>
    <col min="9223" max="9223" width="14.42578125" style="198" customWidth="1"/>
    <col min="9224" max="9464" width="9.140625" style="198"/>
    <col min="9465" max="9465" width="8.85546875" style="198" customWidth="1"/>
    <col min="9466" max="9466" width="46.5703125" style="198" customWidth="1"/>
    <col min="9467" max="9467" width="8.85546875" style="198" customWidth="1"/>
    <col min="9468" max="9468" width="9.5703125" style="198" customWidth="1"/>
    <col min="9469" max="9469" width="9.28515625" style="198" customWidth="1"/>
    <col min="9470" max="9470" width="9.85546875" style="198" customWidth="1"/>
    <col min="9471" max="9471" width="9.140625" style="198"/>
    <col min="9472" max="9472" width="9.85546875" style="198" customWidth="1"/>
    <col min="9473" max="9473" width="4.85546875" style="198" customWidth="1"/>
    <col min="9474" max="9474" width="14.7109375" style="198" customWidth="1"/>
    <col min="9475" max="9475" width="8.7109375" style="198" customWidth="1"/>
    <col min="9476" max="9476" width="10.85546875" style="198" customWidth="1"/>
    <col min="9477" max="9477" width="12.28515625" style="198" customWidth="1"/>
    <col min="9478" max="9478" width="9.140625" style="198"/>
    <col min="9479" max="9479" width="14.42578125" style="198" customWidth="1"/>
    <col min="9480" max="9720" width="9.140625" style="198"/>
    <col min="9721" max="9721" width="8.85546875" style="198" customWidth="1"/>
    <col min="9722" max="9722" width="46.5703125" style="198" customWidth="1"/>
    <col min="9723" max="9723" width="8.85546875" style="198" customWidth="1"/>
    <col min="9724" max="9724" width="9.5703125" style="198" customWidth="1"/>
    <col min="9725" max="9725" width="9.28515625" style="198" customWidth="1"/>
    <col min="9726" max="9726" width="9.85546875" style="198" customWidth="1"/>
    <col min="9727" max="9727" width="9.140625" style="198"/>
    <col min="9728" max="9728" width="9.85546875" style="198" customWidth="1"/>
    <col min="9729" max="9729" width="4.85546875" style="198" customWidth="1"/>
    <col min="9730" max="9730" width="14.7109375" style="198" customWidth="1"/>
    <col min="9731" max="9731" width="8.7109375" style="198" customWidth="1"/>
    <col min="9732" max="9732" width="10.85546875" style="198" customWidth="1"/>
    <col min="9733" max="9733" width="12.28515625" style="198" customWidth="1"/>
    <col min="9734" max="9734" width="9.140625" style="198"/>
    <col min="9735" max="9735" width="14.42578125" style="198" customWidth="1"/>
    <col min="9736" max="9976" width="9.140625" style="198"/>
    <col min="9977" max="9977" width="8.85546875" style="198" customWidth="1"/>
    <col min="9978" max="9978" width="46.5703125" style="198" customWidth="1"/>
    <col min="9979" max="9979" width="8.85546875" style="198" customWidth="1"/>
    <col min="9980" max="9980" width="9.5703125" style="198" customWidth="1"/>
    <col min="9981" max="9981" width="9.28515625" style="198" customWidth="1"/>
    <col min="9982" max="9982" width="9.85546875" style="198" customWidth="1"/>
    <col min="9983" max="9983" width="9.140625" style="198"/>
    <col min="9984" max="9984" width="9.85546875" style="198" customWidth="1"/>
    <col min="9985" max="9985" width="4.85546875" style="198" customWidth="1"/>
    <col min="9986" max="9986" width="14.7109375" style="198" customWidth="1"/>
    <col min="9987" max="9987" width="8.7109375" style="198" customWidth="1"/>
    <col min="9988" max="9988" width="10.85546875" style="198" customWidth="1"/>
    <col min="9989" max="9989" width="12.28515625" style="198" customWidth="1"/>
    <col min="9990" max="9990" width="9.140625" style="198"/>
    <col min="9991" max="9991" width="14.42578125" style="198" customWidth="1"/>
    <col min="9992" max="10232" width="9.140625" style="198"/>
    <col min="10233" max="10233" width="8.85546875" style="198" customWidth="1"/>
    <col min="10234" max="10234" width="46.5703125" style="198" customWidth="1"/>
    <col min="10235" max="10235" width="8.85546875" style="198" customWidth="1"/>
    <col min="10236" max="10236" width="9.5703125" style="198" customWidth="1"/>
    <col min="10237" max="10237" width="9.28515625" style="198" customWidth="1"/>
    <col min="10238" max="10238" width="9.85546875" style="198" customWidth="1"/>
    <col min="10239" max="10239" width="9.140625" style="198"/>
    <col min="10240" max="10240" width="9.85546875" style="198" customWidth="1"/>
    <col min="10241" max="10241" width="4.85546875" style="198" customWidth="1"/>
    <col min="10242" max="10242" width="14.7109375" style="198" customWidth="1"/>
    <col min="10243" max="10243" width="8.7109375" style="198" customWidth="1"/>
    <col min="10244" max="10244" width="10.85546875" style="198" customWidth="1"/>
    <col min="10245" max="10245" width="12.28515625" style="198" customWidth="1"/>
    <col min="10246" max="10246" width="9.140625" style="198"/>
    <col min="10247" max="10247" width="14.42578125" style="198" customWidth="1"/>
    <col min="10248" max="10488" width="9.140625" style="198"/>
    <col min="10489" max="10489" width="8.85546875" style="198" customWidth="1"/>
    <col min="10490" max="10490" width="46.5703125" style="198" customWidth="1"/>
    <col min="10491" max="10491" width="8.85546875" style="198" customWidth="1"/>
    <col min="10492" max="10492" width="9.5703125" style="198" customWidth="1"/>
    <col min="10493" max="10493" width="9.28515625" style="198" customWidth="1"/>
    <col min="10494" max="10494" width="9.85546875" style="198" customWidth="1"/>
    <col min="10495" max="10495" width="9.140625" style="198"/>
    <col min="10496" max="10496" width="9.85546875" style="198" customWidth="1"/>
    <col min="10497" max="10497" width="4.85546875" style="198" customWidth="1"/>
    <col min="10498" max="10498" width="14.7109375" style="198" customWidth="1"/>
    <col min="10499" max="10499" width="8.7109375" style="198" customWidth="1"/>
    <col min="10500" max="10500" width="10.85546875" style="198" customWidth="1"/>
    <col min="10501" max="10501" width="12.28515625" style="198" customWidth="1"/>
    <col min="10502" max="10502" width="9.140625" style="198"/>
    <col min="10503" max="10503" width="14.42578125" style="198" customWidth="1"/>
    <col min="10504" max="10744" width="9.140625" style="198"/>
    <col min="10745" max="10745" width="8.85546875" style="198" customWidth="1"/>
    <col min="10746" max="10746" width="46.5703125" style="198" customWidth="1"/>
    <col min="10747" max="10747" width="8.85546875" style="198" customWidth="1"/>
    <col min="10748" max="10748" width="9.5703125" style="198" customWidth="1"/>
    <col min="10749" max="10749" width="9.28515625" style="198" customWidth="1"/>
    <col min="10750" max="10750" width="9.85546875" style="198" customWidth="1"/>
    <col min="10751" max="10751" width="9.140625" style="198"/>
    <col min="10752" max="10752" width="9.85546875" style="198" customWidth="1"/>
    <col min="10753" max="10753" width="4.85546875" style="198" customWidth="1"/>
    <col min="10754" max="10754" width="14.7109375" style="198" customWidth="1"/>
    <col min="10755" max="10755" width="8.7109375" style="198" customWidth="1"/>
    <col min="10756" max="10756" width="10.85546875" style="198" customWidth="1"/>
    <col min="10757" max="10757" width="12.28515625" style="198" customWidth="1"/>
    <col min="10758" max="10758" width="9.140625" style="198"/>
    <col min="10759" max="10759" width="14.42578125" style="198" customWidth="1"/>
    <col min="10760" max="11000" width="9.140625" style="198"/>
    <col min="11001" max="11001" width="8.85546875" style="198" customWidth="1"/>
    <col min="11002" max="11002" width="46.5703125" style="198" customWidth="1"/>
    <col min="11003" max="11003" width="8.85546875" style="198" customWidth="1"/>
    <col min="11004" max="11004" width="9.5703125" style="198" customWidth="1"/>
    <col min="11005" max="11005" width="9.28515625" style="198" customWidth="1"/>
    <col min="11006" max="11006" width="9.85546875" style="198" customWidth="1"/>
    <col min="11007" max="11007" width="9.140625" style="198"/>
    <col min="11008" max="11008" width="9.85546875" style="198" customWidth="1"/>
    <col min="11009" max="11009" width="4.85546875" style="198" customWidth="1"/>
    <col min="11010" max="11010" width="14.7109375" style="198" customWidth="1"/>
    <col min="11011" max="11011" width="8.7109375" style="198" customWidth="1"/>
    <col min="11012" max="11012" width="10.85546875" style="198" customWidth="1"/>
    <col min="11013" max="11013" width="12.28515625" style="198" customWidth="1"/>
    <col min="11014" max="11014" width="9.140625" style="198"/>
    <col min="11015" max="11015" width="14.42578125" style="198" customWidth="1"/>
    <col min="11016" max="11256" width="9.140625" style="198"/>
    <col min="11257" max="11257" width="8.85546875" style="198" customWidth="1"/>
    <col min="11258" max="11258" width="46.5703125" style="198" customWidth="1"/>
    <col min="11259" max="11259" width="8.85546875" style="198" customWidth="1"/>
    <col min="11260" max="11260" width="9.5703125" style="198" customWidth="1"/>
    <col min="11261" max="11261" width="9.28515625" style="198" customWidth="1"/>
    <col min="11262" max="11262" width="9.85546875" style="198" customWidth="1"/>
    <col min="11263" max="11263" width="9.140625" style="198"/>
    <col min="11264" max="11264" width="9.85546875" style="198" customWidth="1"/>
    <col min="11265" max="11265" width="4.85546875" style="198" customWidth="1"/>
    <col min="11266" max="11266" width="14.7109375" style="198" customWidth="1"/>
    <col min="11267" max="11267" width="8.7109375" style="198" customWidth="1"/>
    <col min="11268" max="11268" width="10.85546875" style="198" customWidth="1"/>
    <col min="11269" max="11269" width="12.28515625" style="198" customWidth="1"/>
    <col min="11270" max="11270" width="9.140625" style="198"/>
    <col min="11271" max="11271" width="14.42578125" style="198" customWidth="1"/>
    <col min="11272" max="11512" width="9.140625" style="198"/>
    <col min="11513" max="11513" width="8.85546875" style="198" customWidth="1"/>
    <col min="11514" max="11514" width="46.5703125" style="198" customWidth="1"/>
    <col min="11515" max="11515" width="8.85546875" style="198" customWidth="1"/>
    <col min="11516" max="11516" width="9.5703125" style="198" customWidth="1"/>
    <col min="11517" max="11517" width="9.28515625" style="198" customWidth="1"/>
    <col min="11518" max="11518" width="9.85546875" style="198" customWidth="1"/>
    <col min="11519" max="11519" width="9.140625" style="198"/>
    <col min="11520" max="11520" width="9.85546875" style="198" customWidth="1"/>
    <col min="11521" max="11521" width="4.85546875" style="198" customWidth="1"/>
    <col min="11522" max="11522" width="14.7109375" style="198" customWidth="1"/>
    <col min="11523" max="11523" width="8.7109375" style="198" customWidth="1"/>
    <col min="11524" max="11524" width="10.85546875" style="198" customWidth="1"/>
    <col min="11525" max="11525" width="12.28515625" style="198" customWidth="1"/>
    <col min="11526" max="11526" width="9.140625" style="198"/>
    <col min="11527" max="11527" width="14.42578125" style="198" customWidth="1"/>
    <col min="11528" max="11768" width="9.140625" style="198"/>
    <col min="11769" max="11769" width="8.85546875" style="198" customWidth="1"/>
    <col min="11770" max="11770" width="46.5703125" style="198" customWidth="1"/>
    <col min="11771" max="11771" width="8.85546875" style="198" customWidth="1"/>
    <col min="11772" max="11772" width="9.5703125" style="198" customWidth="1"/>
    <col min="11773" max="11773" width="9.28515625" style="198" customWidth="1"/>
    <col min="11774" max="11774" width="9.85546875" style="198" customWidth="1"/>
    <col min="11775" max="11775" width="9.140625" style="198"/>
    <col min="11776" max="11776" width="9.85546875" style="198" customWidth="1"/>
    <col min="11777" max="11777" width="4.85546875" style="198" customWidth="1"/>
    <col min="11778" max="11778" width="14.7109375" style="198" customWidth="1"/>
    <col min="11779" max="11779" width="8.7109375" style="198" customWidth="1"/>
    <col min="11780" max="11780" width="10.85546875" style="198" customWidth="1"/>
    <col min="11781" max="11781" width="12.28515625" style="198" customWidth="1"/>
    <col min="11782" max="11782" width="9.140625" style="198"/>
    <col min="11783" max="11783" width="14.42578125" style="198" customWidth="1"/>
    <col min="11784" max="12024" width="9.140625" style="198"/>
    <col min="12025" max="12025" width="8.85546875" style="198" customWidth="1"/>
    <col min="12026" max="12026" width="46.5703125" style="198" customWidth="1"/>
    <col min="12027" max="12027" width="8.85546875" style="198" customWidth="1"/>
    <col min="12028" max="12028" width="9.5703125" style="198" customWidth="1"/>
    <col min="12029" max="12029" width="9.28515625" style="198" customWidth="1"/>
    <col min="12030" max="12030" width="9.85546875" style="198" customWidth="1"/>
    <col min="12031" max="12031" width="9.140625" style="198"/>
    <col min="12032" max="12032" width="9.85546875" style="198" customWidth="1"/>
    <col min="12033" max="12033" width="4.85546875" style="198" customWidth="1"/>
    <col min="12034" max="12034" width="14.7109375" style="198" customWidth="1"/>
    <col min="12035" max="12035" width="8.7109375" style="198" customWidth="1"/>
    <col min="12036" max="12036" width="10.85546875" style="198" customWidth="1"/>
    <col min="12037" max="12037" width="12.28515625" style="198" customWidth="1"/>
    <col min="12038" max="12038" width="9.140625" style="198"/>
    <col min="12039" max="12039" width="14.42578125" style="198" customWidth="1"/>
    <col min="12040" max="12280" width="9.140625" style="198"/>
    <col min="12281" max="12281" width="8.85546875" style="198" customWidth="1"/>
    <col min="12282" max="12282" width="46.5703125" style="198" customWidth="1"/>
    <col min="12283" max="12283" width="8.85546875" style="198" customWidth="1"/>
    <col min="12284" max="12284" width="9.5703125" style="198" customWidth="1"/>
    <col min="12285" max="12285" width="9.28515625" style="198" customWidth="1"/>
    <col min="12286" max="12286" width="9.85546875" style="198" customWidth="1"/>
    <col min="12287" max="12287" width="9.140625" style="198"/>
    <col min="12288" max="12288" width="9.85546875" style="198" customWidth="1"/>
    <col min="12289" max="12289" width="4.85546875" style="198" customWidth="1"/>
    <col min="12290" max="12290" width="14.7109375" style="198" customWidth="1"/>
    <col min="12291" max="12291" width="8.7109375" style="198" customWidth="1"/>
    <col min="12292" max="12292" width="10.85546875" style="198" customWidth="1"/>
    <col min="12293" max="12293" width="12.28515625" style="198" customWidth="1"/>
    <col min="12294" max="12294" width="9.140625" style="198"/>
    <col min="12295" max="12295" width="14.42578125" style="198" customWidth="1"/>
    <col min="12296" max="12536" width="9.140625" style="198"/>
    <col min="12537" max="12537" width="8.85546875" style="198" customWidth="1"/>
    <col min="12538" max="12538" width="46.5703125" style="198" customWidth="1"/>
    <col min="12539" max="12539" width="8.85546875" style="198" customWidth="1"/>
    <col min="12540" max="12540" width="9.5703125" style="198" customWidth="1"/>
    <col min="12541" max="12541" width="9.28515625" style="198" customWidth="1"/>
    <col min="12542" max="12542" width="9.85546875" style="198" customWidth="1"/>
    <col min="12543" max="12543" width="9.140625" style="198"/>
    <col min="12544" max="12544" width="9.85546875" style="198" customWidth="1"/>
    <col min="12545" max="12545" width="4.85546875" style="198" customWidth="1"/>
    <col min="12546" max="12546" width="14.7109375" style="198" customWidth="1"/>
    <col min="12547" max="12547" width="8.7109375" style="198" customWidth="1"/>
    <col min="12548" max="12548" width="10.85546875" style="198" customWidth="1"/>
    <col min="12549" max="12549" width="12.28515625" style="198" customWidth="1"/>
    <col min="12550" max="12550" width="9.140625" style="198"/>
    <col min="12551" max="12551" width="14.42578125" style="198" customWidth="1"/>
    <col min="12552" max="12792" width="9.140625" style="198"/>
    <col min="12793" max="12793" width="8.85546875" style="198" customWidth="1"/>
    <col min="12794" max="12794" width="46.5703125" style="198" customWidth="1"/>
    <col min="12795" max="12795" width="8.85546875" style="198" customWidth="1"/>
    <col min="12796" max="12796" width="9.5703125" style="198" customWidth="1"/>
    <col min="12797" max="12797" width="9.28515625" style="198" customWidth="1"/>
    <col min="12798" max="12798" width="9.85546875" style="198" customWidth="1"/>
    <col min="12799" max="12799" width="9.140625" style="198"/>
    <col min="12800" max="12800" width="9.85546875" style="198" customWidth="1"/>
    <col min="12801" max="12801" width="4.85546875" style="198" customWidth="1"/>
    <col min="12802" max="12802" width="14.7109375" style="198" customWidth="1"/>
    <col min="12803" max="12803" width="8.7109375" style="198" customWidth="1"/>
    <col min="12804" max="12804" width="10.85546875" style="198" customWidth="1"/>
    <col min="12805" max="12805" width="12.28515625" style="198" customWidth="1"/>
    <col min="12806" max="12806" width="9.140625" style="198"/>
    <col min="12807" max="12807" width="14.42578125" style="198" customWidth="1"/>
    <col min="12808" max="13048" width="9.140625" style="198"/>
    <col min="13049" max="13049" width="8.85546875" style="198" customWidth="1"/>
    <col min="13050" max="13050" width="46.5703125" style="198" customWidth="1"/>
    <col min="13051" max="13051" width="8.85546875" style="198" customWidth="1"/>
    <col min="13052" max="13052" width="9.5703125" style="198" customWidth="1"/>
    <col min="13053" max="13053" width="9.28515625" style="198" customWidth="1"/>
    <col min="13054" max="13054" width="9.85546875" style="198" customWidth="1"/>
    <col min="13055" max="13055" width="9.140625" style="198"/>
    <col min="13056" max="13056" width="9.85546875" style="198" customWidth="1"/>
    <col min="13057" max="13057" width="4.85546875" style="198" customWidth="1"/>
    <col min="13058" max="13058" width="14.7109375" style="198" customWidth="1"/>
    <col min="13059" max="13059" width="8.7109375" style="198" customWidth="1"/>
    <col min="13060" max="13060" width="10.85546875" style="198" customWidth="1"/>
    <col min="13061" max="13061" width="12.28515625" style="198" customWidth="1"/>
    <col min="13062" max="13062" width="9.140625" style="198"/>
    <col min="13063" max="13063" width="14.42578125" style="198" customWidth="1"/>
    <col min="13064" max="13304" width="9.140625" style="198"/>
    <col min="13305" max="13305" width="8.85546875" style="198" customWidth="1"/>
    <col min="13306" max="13306" width="46.5703125" style="198" customWidth="1"/>
    <col min="13307" max="13307" width="8.85546875" style="198" customWidth="1"/>
    <col min="13308" max="13308" width="9.5703125" style="198" customWidth="1"/>
    <col min="13309" max="13309" width="9.28515625" style="198" customWidth="1"/>
    <col min="13310" max="13310" width="9.85546875" style="198" customWidth="1"/>
    <col min="13311" max="13311" width="9.140625" style="198"/>
    <col min="13312" max="13312" width="9.85546875" style="198" customWidth="1"/>
    <col min="13313" max="13313" width="4.85546875" style="198" customWidth="1"/>
    <col min="13314" max="13314" width="14.7109375" style="198" customWidth="1"/>
    <col min="13315" max="13315" width="8.7109375" style="198" customWidth="1"/>
    <col min="13316" max="13316" width="10.85546875" style="198" customWidth="1"/>
    <col min="13317" max="13317" width="12.28515625" style="198" customWidth="1"/>
    <col min="13318" max="13318" width="9.140625" style="198"/>
    <col min="13319" max="13319" width="14.42578125" style="198" customWidth="1"/>
    <col min="13320" max="13560" width="9.140625" style="198"/>
    <col min="13561" max="13561" width="8.85546875" style="198" customWidth="1"/>
    <col min="13562" max="13562" width="46.5703125" style="198" customWidth="1"/>
    <col min="13563" max="13563" width="8.85546875" style="198" customWidth="1"/>
    <col min="13564" max="13564" width="9.5703125" style="198" customWidth="1"/>
    <col min="13565" max="13565" width="9.28515625" style="198" customWidth="1"/>
    <col min="13566" max="13566" width="9.85546875" style="198" customWidth="1"/>
    <col min="13567" max="13567" width="9.140625" style="198"/>
    <col min="13568" max="13568" width="9.85546875" style="198" customWidth="1"/>
    <col min="13569" max="13569" width="4.85546875" style="198" customWidth="1"/>
    <col min="13570" max="13570" width="14.7109375" style="198" customWidth="1"/>
    <col min="13571" max="13571" width="8.7109375" style="198" customWidth="1"/>
    <col min="13572" max="13572" width="10.85546875" style="198" customWidth="1"/>
    <col min="13573" max="13573" width="12.28515625" style="198" customWidth="1"/>
    <col min="13574" max="13574" width="9.140625" style="198"/>
    <col min="13575" max="13575" width="14.42578125" style="198" customWidth="1"/>
    <col min="13576" max="13816" width="9.140625" style="198"/>
    <col min="13817" max="13817" width="8.85546875" style="198" customWidth="1"/>
    <col min="13818" max="13818" width="46.5703125" style="198" customWidth="1"/>
    <col min="13819" max="13819" width="8.85546875" style="198" customWidth="1"/>
    <col min="13820" max="13820" width="9.5703125" style="198" customWidth="1"/>
    <col min="13821" max="13821" width="9.28515625" style="198" customWidth="1"/>
    <col min="13822" max="13822" width="9.85546875" style="198" customWidth="1"/>
    <col min="13823" max="13823" width="9.140625" style="198"/>
    <col min="13824" max="13824" width="9.85546875" style="198" customWidth="1"/>
    <col min="13825" max="13825" width="4.85546875" style="198" customWidth="1"/>
    <col min="13826" max="13826" width="14.7109375" style="198" customWidth="1"/>
    <col min="13827" max="13827" width="8.7109375" style="198" customWidth="1"/>
    <col min="13828" max="13828" width="10.85546875" style="198" customWidth="1"/>
    <col min="13829" max="13829" width="12.28515625" style="198" customWidth="1"/>
    <col min="13830" max="13830" width="9.140625" style="198"/>
    <col min="13831" max="13831" width="14.42578125" style="198" customWidth="1"/>
    <col min="13832" max="14072" width="9.140625" style="198"/>
    <col min="14073" max="14073" width="8.85546875" style="198" customWidth="1"/>
    <col min="14074" max="14074" width="46.5703125" style="198" customWidth="1"/>
    <col min="14075" max="14075" width="8.85546875" style="198" customWidth="1"/>
    <col min="14076" max="14076" width="9.5703125" style="198" customWidth="1"/>
    <col min="14077" max="14077" width="9.28515625" style="198" customWidth="1"/>
    <col min="14078" max="14078" width="9.85546875" style="198" customWidth="1"/>
    <col min="14079" max="14079" width="9.140625" style="198"/>
    <col min="14080" max="14080" width="9.85546875" style="198" customWidth="1"/>
    <col min="14081" max="14081" width="4.85546875" style="198" customWidth="1"/>
    <col min="14082" max="14082" width="14.7109375" style="198" customWidth="1"/>
    <col min="14083" max="14083" width="8.7109375" style="198" customWidth="1"/>
    <col min="14084" max="14084" width="10.85546875" style="198" customWidth="1"/>
    <col min="14085" max="14085" width="12.28515625" style="198" customWidth="1"/>
    <col min="14086" max="14086" width="9.140625" style="198"/>
    <col min="14087" max="14087" width="14.42578125" style="198" customWidth="1"/>
    <col min="14088" max="14328" width="9.140625" style="198"/>
    <col min="14329" max="14329" width="8.85546875" style="198" customWidth="1"/>
    <col min="14330" max="14330" width="46.5703125" style="198" customWidth="1"/>
    <col min="14331" max="14331" width="8.85546875" style="198" customWidth="1"/>
    <col min="14332" max="14332" width="9.5703125" style="198" customWidth="1"/>
    <col min="14333" max="14333" width="9.28515625" style="198" customWidth="1"/>
    <col min="14334" max="14334" width="9.85546875" style="198" customWidth="1"/>
    <col min="14335" max="14335" width="9.140625" style="198"/>
    <col min="14336" max="14336" width="9.85546875" style="198" customWidth="1"/>
    <col min="14337" max="14337" width="4.85546875" style="198" customWidth="1"/>
    <col min="14338" max="14338" width="14.7109375" style="198" customWidth="1"/>
    <col min="14339" max="14339" width="8.7109375" style="198" customWidth="1"/>
    <col min="14340" max="14340" width="10.85546875" style="198" customWidth="1"/>
    <col min="14341" max="14341" width="12.28515625" style="198" customWidth="1"/>
    <col min="14342" max="14342" width="9.140625" style="198"/>
    <col min="14343" max="14343" width="14.42578125" style="198" customWidth="1"/>
    <col min="14344" max="14584" width="9.140625" style="198"/>
    <col min="14585" max="14585" width="8.85546875" style="198" customWidth="1"/>
    <col min="14586" max="14586" width="46.5703125" style="198" customWidth="1"/>
    <col min="14587" max="14587" width="8.85546875" style="198" customWidth="1"/>
    <col min="14588" max="14588" width="9.5703125" style="198" customWidth="1"/>
    <col min="14589" max="14589" width="9.28515625" style="198" customWidth="1"/>
    <col min="14590" max="14590" width="9.85546875" style="198" customWidth="1"/>
    <col min="14591" max="14591" width="9.140625" style="198"/>
    <col min="14592" max="14592" width="9.85546875" style="198" customWidth="1"/>
    <col min="14593" max="14593" width="4.85546875" style="198" customWidth="1"/>
    <col min="14594" max="14594" width="14.7109375" style="198" customWidth="1"/>
    <col min="14595" max="14595" width="8.7109375" style="198" customWidth="1"/>
    <col min="14596" max="14596" width="10.85546875" style="198" customWidth="1"/>
    <col min="14597" max="14597" width="12.28515625" style="198" customWidth="1"/>
    <col min="14598" max="14598" width="9.140625" style="198"/>
    <col min="14599" max="14599" width="14.42578125" style="198" customWidth="1"/>
    <col min="14600" max="14840" width="9.140625" style="198"/>
    <col min="14841" max="14841" width="8.85546875" style="198" customWidth="1"/>
    <col min="14842" max="14842" width="46.5703125" style="198" customWidth="1"/>
    <col min="14843" max="14843" width="8.85546875" style="198" customWidth="1"/>
    <col min="14844" max="14844" width="9.5703125" style="198" customWidth="1"/>
    <col min="14845" max="14845" width="9.28515625" style="198" customWidth="1"/>
    <col min="14846" max="14846" width="9.85546875" style="198" customWidth="1"/>
    <col min="14847" max="14847" width="9.140625" style="198"/>
    <col min="14848" max="14848" width="9.85546875" style="198" customWidth="1"/>
    <col min="14849" max="14849" width="4.85546875" style="198" customWidth="1"/>
    <col min="14850" max="14850" width="14.7109375" style="198" customWidth="1"/>
    <col min="14851" max="14851" width="8.7109375" style="198" customWidth="1"/>
    <col min="14852" max="14852" width="10.85546875" style="198" customWidth="1"/>
    <col min="14853" max="14853" width="12.28515625" style="198" customWidth="1"/>
    <col min="14854" max="14854" width="9.140625" style="198"/>
    <col min="14855" max="14855" width="14.42578125" style="198" customWidth="1"/>
    <col min="14856" max="15096" width="9.140625" style="198"/>
    <col min="15097" max="15097" width="8.85546875" style="198" customWidth="1"/>
    <col min="15098" max="15098" width="46.5703125" style="198" customWidth="1"/>
    <col min="15099" max="15099" width="8.85546875" style="198" customWidth="1"/>
    <col min="15100" max="15100" width="9.5703125" style="198" customWidth="1"/>
    <col min="15101" max="15101" width="9.28515625" style="198" customWidth="1"/>
    <col min="15102" max="15102" width="9.85546875" style="198" customWidth="1"/>
    <col min="15103" max="15103" width="9.140625" style="198"/>
    <col min="15104" max="15104" width="9.85546875" style="198" customWidth="1"/>
    <col min="15105" max="15105" width="4.85546875" style="198" customWidth="1"/>
    <col min="15106" max="15106" width="14.7109375" style="198" customWidth="1"/>
    <col min="15107" max="15107" width="8.7109375" style="198" customWidth="1"/>
    <col min="15108" max="15108" width="10.85546875" style="198" customWidth="1"/>
    <col min="15109" max="15109" width="12.28515625" style="198" customWidth="1"/>
    <col min="15110" max="15110" width="9.140625" style="198"/>
    <col min="15111" max="15111" width="14.42578125" style="198" customWidth="1"/>
    <col min="15112" max="15352" width="9.140625" style="198"/>
    <col min="15353" max="15353" width="8.85546875" style="198" customWidth="1"/>
    <col min="15354" max="15354" width="46.5703125" style="198" customWidth="1"/>
    <col min="15355" max="15355" width="8.85546875" style="198" customWidth="1"/>
    <col min="15356" max="15356" width="9.5703125" style="198" customWidth="1"/>
    <col min="15357" max="15357" width="9.28515625" style="198" customWidth="1"/>
    <col min="15358" max="15358" width="9.85546875" style="198" customWidth="1"/>
    <col min="15359" max="15359" width="9.140625" style="198"/>
    <col min="15360" max="15360" width="9.85546875" style="198" customWidth="1"/>
    <col min="15361" max="15361" width="4.85546875" style="198" customWidth="1"/>
    <col min="15362" max="15362" width="14.7109375" style="198" customWidth="1"/>
    <col min="15363" max="15363" width="8.7109375" style="198" customWidth="1"/>
    <col min="15364" max="15364" width="10.85546875" style="198" customWidth="1"/>
    <col min="15365" max="15365" width="12.28515625" style="198" customWidth="1"/>
    <col min="15366" max="15366" width="9.140625" style="198"/>
    <col min="15367" max="15367" width="14.42578125" style="198" customWidth="1"/>
    <col min="15368" max="15608" width="9.140625" style="198"/>
    <col min="15609" max="15609" width="8.85546875" style="198" customWidth="1"/>
    <col min="15610" max="15610" width="46.5703125" style="198" customWidth="1"/>
    <col min="15611" max="15611" width="8.85546875" style="198" customWidth="1"/>
    <col min="15612" max="15612" width="9.5703125" style="198" customWidth="1"/>
    <col min="15613" max="15613" width="9.28515625" style="198" customWidth="1"/>
    <col min="15614" max="15614" width="9.85546875" style="198" customWidth="1"/>
    <col min="15615" max="15615" width="9.140625" style="198"/>
    <col min="15616" max="15616" width="9.85546875" style="198" customWidth="1"/>
    <col min="15617" max="15617" width="4.85546875" style="198" customWidth="1"/>
    <col min="15618" max="15618" width="14.7109375" style="198" customWidth="1"/>
    <col min="15619" max="15619" width="8.7109375" style="198" customWidth="1"/>
    <col min="15620" max="15620" width="10.85546875" style="198" customWidth="1"/>
    <col min="15621" max="15621" width="12.28515625" style="198" customWidth="1"/>
    <col min="15622" max="15622" width="9.140625" style="198"/>
    <col min="15623" max="15623" width="14.42578125" style="198" customWidth="1"/>
    <col min="15624" max="15864" width="9.140625" style="198"/>
    <col min="15865" max="15865" width="8.85546875" style="198" customWidth="1"/>
    <col min="15866" max="15866" width="46.5703125" style="198" customWidth="1"/>
    <col min="15867" max="15867" width="8.85546875" style="198" customWidth="1"/>
    <col min="15868" max="15868" width="9.5703125" style="198" customWidth="1"/>
    <col min="15869" max="15869" width="9.28515625" style="198" customWidth="1"/>
    <col min="15870" max="15870" width="9.85546875" style="198" customWidth="1"/>
    <col min="15871" max="15871" width="9.140625" style="198"/>
    <col min="15872" max="15872" width="9.85546875" style="198" customWidth="1"/>
    <col min="15873" max="15873" width="4.85546875" style="198" customWidth="1"/>
    <col min="15874" max="15874" width="14.7109375" style="198" customWidth="1"/>
    <col min="15875" max="15875" width="8.7109375" style="198" customWidth="1"/>
    <col min="15876" max="15876" width="10.85546875" style="198" customWidth="1"/>
    <col min="15877" max="15877" width="12.28515625" style="198" customWidth="1"/>
    <col min="15878" max="15878" width="9.140625" style="198"/>
    <col min="15879" max="15879" width="14.42578125" style="198" customWidth="1"/>
    <col min="15880" max="16120" width="9.140625" style="198"/>
    <col min="16121" max="16121" width="8.85546875" style="198" customWidth="1"/>
    <col min="16122" max="16122" width="46.5703125" style="198" customWidth="1"/>
    <col min="16123" max="16123" width="8.85546875" style="198" customWidth="1"/>
    <col min="16124" max="16124" width="9.5703125" style="198" customWidth="1"/>
    <col min="16125" max="16125" width="9.28515625" style="198" customWidth="1"/>
    <col min="16126" max="16126" width="9.85546875" style="198" customWidth="1"/>
    <col min="16127" max="16127" width="9.140625" style="198"/>
    <col min="16128" max="16128" width="9.85546875" style="198" customWidth="1"/>
    <col min="16129" max="16129" width="4.85546875" style="198" customWidth="1"/>
    <col min="16130" max="16130" width="14.7109375" style="198" customWidth="1"/>
    <col min="16131" max="16131" width="8.7109375" style="198" customWidth="1"/>
    <col min="16132" max="16132" width="10.85546875" style="198" customWidth="1"/>
    <col min="16133" max="16133" width="12.28515625" style="198" customWidth="1"/>
    <col min="16134" max="16134" width="9.140625" style="198"/>
    <col min="16135" max="16135" width="14.42578125" style="198" customWidth="1"/>
    <col min="16136" max="16384" width="9.140625" style="198"/>
  </cols>
  <sheetData>
    <row r="1" spans="1:8">
      <c r="A1" s="1627"/>
      <c r="B1" s="1628" t="s">
        <v>0</v>
      </c>
      <c r="C1" s="2086" t="s">
        <v>2378</v>
      </c>
      <c r="D1" s="2087"/>
      <c r="E1" s="2087"/>
      <c r="F1" s="2087"/>
      <c r="G1" s="1630"/>
    </row>
    <row r="2" spans="1:8">
      <c r="A2" s="1627"/>
      <c r="B2" s="1628" t="s">
        <v>1</v>
      </c>
      <c r="C2" s="1629">
        <v>7044445</v>
      </c>
      <c r="D2" s="1631"/>
      <c r="E2" s="1632"/>
      <c r="F2" s="1631"/>
      <c r="G2" s="1630"/>
    </row>
    <row r="3" spans="1:8">
      <c r="A3" s="1627"/>
      <c r="B3" s="1628" t="s">
        <v>2</v>
      </c>
      <c r="C3" s="1633" t="s">
        <v>7730</v>
      </c>
      <c r="D3" s="1631"/>
      <c r="E3" s="1632"/>
      <c r="F3" s="1631"/>
      <c r="G3" s="1630"/>
    </row>
    <row r="4" spans="1:8" ht="14.25">
      <c r="A4" s="1627"/>
      <c r="B4" s="1628" t="s">
        <v>2585</v>
      </c>
      <c r="C4" s="1634" t="s">
        <v>2586</v>
      </c>
      <c r="D4" s="1635"/>
      <c r="E4" s="1635"/>
      <c r="F4" s="1635"/>
      <c r="G4" s="1636"/>
    </row>
    <row r="5" spans="1:8" ht="10.5" customHeight="1" thickBot="1">
      <c r="A5" s="130"/>
      <c r="B5" s="209"/>
      <c r="E5" s="202"/>
      <c r="F5" s="203"/>
      <c r="G5" s="204"/>
      <c r="H5" s="203"/>
    </row>
    <row r="6" spans="1:8" ht="21" customHeight="1">
      <c r="A6" s="2088" t="s">
        <v>1508</v>
      </c>
      <c r="B6" s="2090" t="s">
        <v>1509</v>
      </c>
      <c r="C6" s="2091" t="s">
        <v>1510</v>
      </c>
      <c r="D6" s="2092"/>
      <c r="E6" s="2091" t="s">
        <v>1511</v>
      </c>
      <c r="F6" s="2093"/>
      <c r="G6" s="2078" t="s">
        <v>1437</v>
      </c>
      <c r="H6" s="2079"/>
    </row>
    <row r="7" spans="1:8" ht="45.75" customHeight="1" thickBot="1">
      <c r="A7" s="2089"/>
      <c r="B7" s="2010"/>
      <c r="C7" s="38" t="s">
        <v>7731</v>
      </c>
      <c r="D7" s="39" t="s">
        <v>1432</v>
      </c>
      <c r="E7" s="38" t="s">
        <v>7731</v>
      </c>
      <c r="F7" s="39" t="s">
        <v>1432</v>
      </c>
      <c r="G7" s="38" t="s">
        <v>7731</v>
      </c>
      <c r="H7" s="39" t="s">
        <v>1432</v>
      </c>
    </row>
    <row r="8" spans="1:8" s="205" customFormat="1" ht="28.5" customHeight="1" thickTop="1">
      <c r="A8" s="232" t="s">
        <v>2587</v>
      </c>
      <c r="B8" s="233"/>
      <c r="C8" s="234"/>
      <c r="D8" s="235"/>
      <c r="E8" s="234"/>
      <c r="F8" s="235"/>
      <c r="G8" s="236">
        <v>5</v>
      </c>
      <c r="H8" s="237">
        <v>2</v>
      </c>
    </row>
    <row r="9" spans="1:8" s="205" customFormat="1" ht="14.1" customHeight="1">
      <c r="A9" s="1637" t="s">
        <v>2588</v>
      </c>
      <c r="B9" s="1638"/>
      <c r="C9" s="1639">
        <f>[5]I!C9+[5]II!C9+[5]III!C9</f>
        <v>2938</v>
      </c>
      <c r="D9" s="1640">
        <v>9155.52</v>
      </c>
      <c r="E9" s="1639">
        <f>[5]I!E9+[5]II!E9+[5]III!E9</f>
        <v>2188</v>
      </c>
      <c r="F9" s="1640">
        <v>7384.079999999999</v>
      </c>
      <c r="G9" s="1639">
        <f>[5]I!G9+[5]II!G9+[5]III!G9</f>
        <v>5126</v>
      </c>
      <c r="H9" s="1641">
        <f>D9+F9</f>
        <v>16539.599999999999</v>
      </c>
    </row>
    <row r="10" spans="1:8" s="205" customFormat="1" ht="14.1" customHeight="1">
      <c r="A10" s="1642" t="s">
        <v>2589</v>
      </c>
      <c r="B10" s="1643"/>
      <c r="C10" s="1639">
        <f>[5]I!C10+[5]II!C10+[5]III!C10</f>
        <v>4245</v>
      </c>
      <c r="D10" s="1644">
        <f>SUM(D11:D139)</f>
        <v>9932.6400000000012</v>
      </c>
      <c r="E10" s="1639">
        <f>[5]I!E10+[5]II!E10+[5]III!E10</f>
        <v>2237</v>
      </c>
      <c r="F10" s="1644">
        <f>SUM(F11:F139)</f>
        <v>7633.2400000000007</v>
      </c>
      <c r="G10" s="1639">
        <f>[5]I!G10+[5]II!G10+[5]III!G10</f>
        <v>6482</v>
      </c>
      <c r="H10" s="1645">
        <f t="shared" ref="H10:H73" si="0">D10+F10</f>
        <v>17565.88</v>
      </c>
    </row>
    <row r="11" spans="1:8" s="205" customFormat="1" ht="14.1" customHeight="1">
      <c r="A11" s="1085" t="s">
        <v>2590</v>
      </c>
      <c r="B11" s="1646" t="s">
        <v>2591</v>
      </c>
      <c r="C11" s="1639">
        <f>[5]I!C11+[5]II!C11+[5]III!C11</f>
        <v>0</v>
      </c>
      <c r="D11" s="1647">
        <v>1.3200000000000003</v>
      </c>
      <c r="E11" s="1639">
        <f>[5]I!E11+[5]II!E11+[5]III!E11</f>
        <v>1</v>
      </c>
      <c r="F11" s="1647">
        <v>19.8</v>
      </c>
      <c r="G11" s="1639">
        <f>[5]I!G11+[5]II!G11+[5]III!G11</f>
        <v>1</v>
      </c>
      <c r="H11" s="1086">
        <f t="shared" si="0"/>
        <v>21.12</v>
      </c>
    </row>
    <row r="12" spans="1:8" s="205" customFormat="1" ht="14.1" customHeight="1">
      <c r="A12" s="1085" t="s">
        <v>2592</v>
      </c>
      <c r="B12" s="1646" t="s">
        <v>2593</v>
      </c>
      <c r="C12" s="1639">
        <f>[5]I!C12+[5]II!C12+[5]III!C12</f>
        <v>0</v>
      </c>
      <c r="D12" s="1647">
        <v>0</v>
      </c>
      <c r="E12" s="1639">
        <f>[5]I!E12+[5]II!E12+[5]III!E12</f>
        <v>0</v>
      </c>
      <c r="F12" s="1647">
        <v>3.9599999999999995</v>
      </c>
      <c r="G12" s="1639">
        <f>[5]I!G12+[5]II!G12+[5]III!G12</f>
        <v>0</v>
      </c>
      <c r="H12" s="1086">
        <f t="shared" si="0"/>
        <v>3.9599999999999995</v>
      </c>
    </row>
    <row r="13" spans="1:8" s="205" customFormat="1" ht="23.25" customHeight="1">
      <c r="A13" s="1085" t="s">
        <v>2594</v>
      </c>
      <c r="B13" s="1646" t="s">
        <v>2595</v>
      </c>
      <c r="C13" s="1639">
        <f>[5]I!C13+[5]II!C13+[5]III!C13</f>
        <v>0</v>
      </c>
      <c r="D13" s="1647">
        <v>2.6400000000000006</v>
      </c>
      <c r="E13" s="1639">
        <f>[5]I!E13+[5]II!E13+[5]III!E13</f>
        <v>0</v>
      </c>
      <c r="F13" s="1647">
        <v>46.2</v>
      </c>
      <c r="G13" s="1639">
        <f>[5]I!G13+[5]II!G13+[5]III!G13</f>
        <v>0</v>
      </c>
      <c r="H13" s="1086">
        <f t="shared" si="0"/>
        <v>48.84</v>
      </c>
    </row>
    <row r="14" spans="1:8" s="205" customFormat="1" ht="14.1" customHeight="1">
      <c r="A14" s="1085" t="s">
        <v>2596</v>
      </c>
      <c r="B14" s="1646" t="s">
        <v>2597</v>
      </c>
      <c r="C14" s="1639">
        <f>[5]I!C14+[5]II!C14+[5]III!C14</f>
        <v>0</v>
      </c>
      <c r="D14" s="1647">
        <v>0</v>
      </c>
      <c r="E14" s="1639">
        <f>[5]I!E14+[5]II!E14+[5]III!E14</f>
        <v>3</v>
      </c>
      <c r="F14" s="1647">
        <v>7.919999999999999</v>
      </c>
      <c r="G14" s="1639">
        <f>[5]I!G14+[5]II!G14+[5]III!G14</f>
        <v>3</v>
      </c>
      <c r="H14" s="1086">
        <f t="shared" si="0"/>
        <v>7.919999999999999</v>
      </c>
    </row>
    <row r="15" spans="1:8" s="205" customFormat="1" ht="14.1" customHeight="1">
      <c r="A15" s="1085" t="s">
        <v>2598</v>
      </c>
      <c r="B15" s="1648" t="s">
        <v>2599</v>
      </c>
      <c r="C15" s="1639">
        <f>[5]I!C15+[5]II!C15+[5]III!C15</f>
        <v>3</v>
      </c>
      <c r="D15" s="1647">
        <v>10.560000000000002</v>
      </c>
      <c r="E15" s="1639">
        <f>[5]I!E15+[5]II!E15+[5]III!E15</f>
        <v>0</v>
      </c>
      <c r="F15" s="1647">
        <v>0</v>
      </c>
      <c r="G15" s="1639">
        <f>[5]I!G15+[5]II!G15+[5]III!G15</f>
        <v>3</v>
      </c>
      <c r="H15" s="1086">
        <f t="shared" si="0"/>
        <v>10.560000000000002</v>
      </c>
    </row>
    <row r="16" spans="1:8" s="205" customFormat="1" ht="13.5" customHeight="1">
      <c r="A16" s="1085" t="s">
        <v>2600</v>
      </c>
      <c r="B16" s="1646" t="s">
        <v>2601</v>
      </c>
      <c r="C16" s="1639">
        <f>[5]I!C16+[5]II!C16+[5]III!C16</f>
        <v>22</v>
      </c>
      <c r="D16" s="1647">
        <v>0</v>
      </c>
      <c r="E16" s="1639">
        <f>[5]I!E16+[5]II!E16+[5]III!E16</f>
        <v>3</v>
      </c>
      <c r="F16" s="1647">
        <v>11.88</v>
      </c>
      <c r="G16" s="1639">
        <f>[5]I!G16+[5]II!G16+[5]III!G16</f>
        <v>25</v>
      </c>
      <c r="H16" s="1086">
        <f t="shared" si="0"/>
        <v>11.88</v>
      </c>
    </row>
    <row r="17" spans="1:8" s="205" customFormat="1" ht="13.5" customHeight="1">
      <c r="A17" s="1649" t="s">
        <v>2602</v>
      </c>
      <c r="B17" s="1650" t="s">
        <v>2603</v>
      </c>
      <c r="C17" s="1639">
        <f>[5]I!C17+[5]II!C17+[5]III!C17</f>
        <v>0</v>
      </c>
      <c r="D17" s="1647">
        <v>124.08000000000001</v>
      </c>
      <c r="E17" s="1639">
        <f>[5]I!E17+[5]II!E17+[5]III!E17</f>
        <v>0</v>
      </c>
      <c r="F17" s="1647">
        <v>0</v>
      </c>
      <c r="G17" s="1639">
        <f>[5]I!G17+[5]II!G17+[5]III!G17</f>
        <v>0</v>
      </c>
      <c r="H17" s="1086">
        <f t="shared" si="0"/>
        <v>124.08000000000001</v>
      </c>
    </row>
    <row r="18" spans="1:8" s="205" customFormat="1" ht="14.1" customHeight="1">
      <c r="A18" s="1085" t="s">
        <v>2604</v>
      </c>
      <c r="B18" s="1646" t="s">
        <v>2605</v>
      </c>
      <c r="C18" s="1639">
        <f>[5]I!C18+[5]II!C18+[5]III!C18</f>
        <v>0</v>
      </c>
      <c r="D18" s="1647">
        <v>0</v>
      </c>
      <c r="E18" s="1639">
        <f>[5]I!E18+[5]II!E18+[5]III!E18</f>
        <v>0</v>
      </c>
      <c r="F18" s="1647">
        <v>6.6</v>
      </c>
      <c r="G18" s="1639">
        <f>[5]I!G18+[5]II!G18+[5]III!G18</f>
        <v>0</v>
      </c>
      <c r="H18" s="1086">
        <f t="shared" si="0"/>
        <v>6.6</v>
      </c>
    </row>
    <row r="19" spans="1:8" s="205" customFormat="1" ht="14.1" customHeight="1">
      <c r="A19" s="1651" t="s">
        <v>2606</v>
      </c>
      <c r="B19" s="225" t="s">
        <v>2605</v>
      </c>
      <c r="C19" s="1639">
        <f>[5]I!C19+[5]II!C19+[5]III!C19</f>
        <v>3</v>
      </c>
      <c r="D19" s="1647">
        <v>3.9599999999999995</v>
      </c>
      <c r="E19" s="1639">
        <f>[5]I!E19+[5]II!E19+[5]III!E19</f>
        <v>0</v>
      </c>
      <c r="F19" s="1647">
        <v>0</v>
      </c>
      <c r="G19" s="1639">
        <f>[5]I!G19+[5]II!G19+[5]III!G19</f>
        <v>3</v>
      </c>
      <c r="H19" s="1086">
        <f t="shared" si="0"/>
        <v>3.9599999999999995</v>
      </c>
    </row>
    <row r="20" spans="1:8" s="205" customFormat="1" ht="14.1" customHeight="1">
      <c r="A20" s="1085" t="s">
        <v>2607</v>
      </c>
      <c r="B20" s="1646" t="s">
        <v>2608</v>
      </c>
      <c r="C20" s="1639">
        <f>[5]I!C20+[5]II!C20+[5]III!C20</f>
        <v>0</v>
      </c>
      <c r="D20" s="1647">
        <v>0</v>
      </c>
      <c r="E20" s="1639">
        <f>[5]I!E20+[5]II!E20+[5]III!E20</f>
        <v>4</v>
      </c>
      <c r="F20" s="1647">
        <v>1</v>
      </c>
      <c r="G20" s="1639">
        <f>[5]I!G20+[5]II!G20+[5]III!G20</f>
        <v>4</v>
      </c>
      <c r="H20" s="1086">
        <f t="shared" si="0"/>
        <v>1</v>
      </c>
    </row>
    <row r="21" spans="1:8" s="205" customFormat="1" ht="14.1" customHeight="1">
      <c r="A21" s="1085" t="s">
        <v>2609</v>
      </c>
      <c r="B21" s="1652" t="s">
        <v>2610</v>
      </c>
      <c r="C21" s="1639">
        <f>[5]I!C21+[5]II!C21+[5]III!C21</f>
        <v>13</v>
      </c>
      <c r="D21" s="1647">
        <v>77.88000000000001</v>
      </c>
      <c r="E21" s="1639">
        <f>[5]I!E21+[5]II!E21+[5]III!E21</f>
        <v>0</v>
      </c>
      <c r="F21" s="1647">
        <v>0</v>
      </c>
      <c r="G21" s="1639">
        <f>[5]I!G21+[5]II!G21+[5]III!G21</f>
        <v>13</v>
      </c>
      <c r="H21" s="1086">
        <f t="shared" si="0"/>
        <v>77.88000000000001</v>
      </c>
    </row>
    <row r="22" spans="1:8" s="205" customFormat="1" ht="14.1" customHeight="1">
      <c r="A22" s="1085" t="s">
        <v>2611</v>
      </c>
      <c r="B22" s="1646" t="s">
        <v>2612</v>
      </c>
      <c r="C22" s="1639">
        <f>[5]I!C22+[5]II!C22+[5]III!C22</f>
        <v>0</v>
      </c>
      <c r="D22" s="1647">
        <v>0</v>
      </c>
      <c r="E22" s="1639">
        <f>[5]I!E22+[5]II!E22+[5]III!E22</f>
        <v>0</v>
      </c>
      <c r="F22" s="1647">
        <v>11.88</v>
      </c>
      <c r="G22" s="1639">
        <f>[5]I!G22+[5]II!G22+[5]III!G22</f>
        <v>0</v>
      </c>
      <c r="H22" s="1086">
        <f t="shared" si="0"/>
        <v>11.88</v>
      </c>
    </row>
    <row r="23" spans="1:8" s="205" customFormat="1" ht="14.1" customHeight="1">
      <c r="A23" s="1085" t="s">
        <v>2613</v>
      </c>
      <c r="B23" s="1653" t="s">
        <v>2614</v>
      </c>
      <c r="C23" s="1639">
        <f>[5]I!C23+[5]II!C23+[5]III!C23</f>
        <v>9</v>
      </c>
      <c r="D23" s="1647">
        <v>68.64</v>
      </c>
      <c r="E23" s="1639">
        <f>[5]I!E23+[5]II!E23+[5]III!E23</f>
        <v>0</v>
      </c>
      <c r="F23" s="1647">
        <v>0</v>
      </c>
      <c r="G23" s="1639">
        <f>[5]I!G23+[5]II!G23+[5]III!G23</f>
        <v>9</v>
      </c>
      <c r="H23" s="1086">
        <f t="shared" si="0"/>
        <v>68.64</v>
      </c>
    </row>
    <row r="24" spans="1:8" s="205" customFormat="1" ht="14.1" customHeight="1">
      <c r="A24" s="1085" t="s">
        <v>2615</v>
      </c>
      <c r="B24" s="1646" t="s">
        <v>2616</v>
      </c>
      <c r="C24" s="1639">
        <f>[5]I!C24+[5]II!C24+[5]III!C24</f>
        <v>0</v>
      </c>
      <c r="D24" s="1647">
        <v>0</v>
      </c>
      <c r="E24" s="1639">
        <f>[5]I!E24+[5]II!E24+[5]III!E24</f>
        <v>12</v>
      </c>
      <c r="F24" s="1647">
        <v>26.4</v>
      </c>
      <c r="G24" s="1639">
        <f>[5]I!G24+[5]II!G24+[5]III!G24</f>
        <v>12</v>
      </c>
      <c r="H24" s="1086">
        <f t="shared" si="0"/>
        <v>26.4</v>
      </c>
    </row>
    <row r="25" spans="1:8" s="205" customFormat="1" ht="14.1" customHeight="1">
      <c r="A25" s="1085" t="s">
        <v>2617</v>
      </c>
      <c r="B25" s="1648" t="s">
        <v>2618</v>
      </c>
      <c r="C25" s="1639">
        <f>[5]I!C25+[5]II!C25+[5]III!C25</f>
        <v>0</v>
      </c>
      <c r="D25" s="1647">
        <v>30.36</v>
      </c>
      <c r="E25" s="1639">
        <f>[5]I!E25+[5]II!E25+[5]III!E25</f>
        <v>0</v>
      </c>
      <c r="F25" s="1647">
        <v>0</v>
      </c>
      <c r="G25" s="1639">
        <f>[5]I!G25+[5]II!G25+[5]III!G25</f>
        <v>0</v>
      </c>
      <c r="H25" s="1086">
        <f t="shared" si="0"/>
        <v>30.36</v>
      </c>
    </row>
    <row r="26" spans="1:8" s="205" customFormat="1" ht="14.1" customHeight="1">
      <c r="A26" s="1085" t="s">
        <v>2619</v>
      </c>
      <c r="B26" s="1646" t="s">
        <v>2620</v>
      </c>
      <c r="C26" s="1639">
        <f>[5]I!C26+[5]II!C26+[5]III!C26</f>
        <v>0</v>
      </c>
      <c r="D26" s="1647">
        <v>0</v>
      </c>
      <c r="E26" s="1639">
        <f>[5]I!E26+[5]II!E26+[5]III!E26</f>
        <v>5</v>
      </c>
      <c r="F26" s="1647">
        <v>21.120000000000005</v>
      </c>
      <c r="G26" s="1639">
        <f>[5]I!G26+[5]II!G26+[5]III!G26</f>
        <v>5</v>
      </c>
      <c r="H26" s="1086">
        <f t="shared" si="0"/>
        <v>21.120000000000005</v>
      </c>
    </row>
    <row r="27" spans="1:8" s="205" customFormat="1" ht="14.1" customHeight="1">
      <c r="A27" s="210" t="s">
        <v>2621</v>
      </c>
      <c r="B27" s="1654" t="s">
        <v>2622</v>
      </c>
      <c r="C27" s="1639">
        <f>[5]I!C27+[5]II!C27+[5]III!C27</f>
        <v>8</v>
      </c>
      <c r="D27" s="1647">
        <v>51.48</v>
      </c>
      <c r="E27" s="1639">
        <f>[5]I!E27+[5]II!E27+[5]III!E27</f>
        <v>0</v>
      </c>
      <c r="F27" s="1647">
        <v>0</v>
      </c>
      <c r="G27" s="1639">
        <f>[5]I!G27+[5]II!G27+[5]III!G27</f>
        <v>8</v>
      </c>
      <c r="H27" s="1086">
        <f t="shared" si="0"/>
        <v>51.48</v>
      </c>
    </row>
    <row r="28" spans="1:8" s="205" customFormat="1" ht="14.1" customHeight="1">
      <c r="A28" s="1085" t="s">
        <v>2623</v>
      </c>
      <c r="B28" s="1646" t="s">
        <v>2624</v>
      </c>
      <c r="C28" s="1639">
        <f>[5]I!C28+[5]II!C28+[5]III!C28</f>
        <v>0</v>
      </c>
      <c r="D28" s="1647">
        <v>0</v>
      </c>
      <c r="E28" s="1639">
        <f>[5]I!E28+[5]II!E28+[5]III!E28</f>
        <v>6</v>
      </c>
      <c r="F28" s="1647">
        <v>40.92</v>
      </c>
      <c r="G28" s="1639">
        <f>[5]I!G28+[5]II!G28+[5]III!G28</f>
        <v>6</v>
      </c>
      <c r="H28" s="1086">
        <f t="shared" si="0"/>
        <v>40.92</v>
      </c>
    </row>
    <row r="29" spans="1:8" s="205" customFormat="1" ht="14.1" customHeight="1">
      <c r="A29" s="1651" t="s">
        <v>2625</v>
      </c>
      <c r="B29" s="1654" t="s">
        <v>2626</v>
      </c>
      <c r="C29" s="1639">
        <f>[5]I!C29+[5]II!C29+[5]III!C29</f>
        <v>26</v>
      </c>
      <c r="D29" s="1647">
        <v>106.91999999999999</v>
      </c>
      <c r="E29" s="1639">
        <f>[5]I!E29+[5]II!E29+[5]III!E29</f>
        <v>0</v>
      </c>
      <c r="F29" s="1647">
        <v>0</v>
      </c>
      <c r="G29" s="1639">
        <f>[5]I!G29+[5]II!G29+[5]III!G29</f>
        <v>26</v>
      </c>
      <c r="H29" s="1086">
        <f t="shared" si="0"/>
        <v>106.91999999999999</v>
      </c>
    </row>
    <row r="30" spans="1:8" s="205" customFormat="1" ht="14.1" customHeight="1">
      <c r="A30" s="1085" t="s">
        <v>2627</v>
      </c>
      <c r="B30" s="1646" t="s">
        <v>2628</v>
      </c>
      <c r="C30" s="1639">
        <f>[5]I!C30+[5]II!C30+[5]III!C30</f>
        <v>0</v>
      </c>
      <c r="D30" s="1647">
        <v>0</v>
      </c>
      <c r="E30" s="1639">
        <f>[5]I!E30+[5]II!E30+[5]III!E30</f>
        <v>6</v>
      </c>
      <c r="F30" s="1647">
        <v>38.279999999999994</v>
      </c>
      <c r="G30" s="1639">
        <f>[5]I!G30+[5]II!G30+[5]III!G30</f>
        <v>6</v>
      </c>
      <c r="H30" s="1086">
        <f t="shared" si="0"/>
        <v>38.279999999999994</v>
      </c>
    </row>
    <row r="31" spans="1:8" s="205" customFormat="1" ht="14.1" customHeight="1">
      <c r="A31" s="210" t="s">
        <v>2629</v>
      </c>
      <c r="B31" s="1654" t="s">
        <v>2630</v>
      </c>
      <c r="C31" s="1639">
        <f>[5]I!C31+[5]II!C31+[5]III!C31</f>
        <v>27</v>
      </c>
      <c r="D31" s="1647">
        <v>112.2</v>
      </c>
      <c r="E31" s="1639">
        <f>[5]I!E31+[5]II!E31+[5]III!E31</f>
        <v>0</v>
      </c>
      <c r="F31" s="1647">
        <v>0</v>
      </c>
      <c r="G31" s="1639">
        <f>[5]I!G31+[5]II!G31+[5]III!G31</f>
        <v>27</v>
      </c>
      <c r="H31" s="1086">
        <f t="shared" si="0"/>
        <v>112.2</v>
      </c>
    </row>
    <row r="32" spans="1:8" s="205" customFormat="1" ht="14.1" customHeight="1">
      <c r="A32" s="1085" t="s">
        <v>2631</v>
      </c>
      <c r="B32" s="1646" t="s">
        <v>2632</v>
      </c>
      <c r="C32" s="1639">
        <f>[5]I!C32+[5]II!C32+[5]III!C32</f>
        <v>0</v>
      </c>
      <c r="D32" s="1647">
        <v>0</v>
      </c>
      <c r="E32" s="1639">
        <f>[5]I!E32+[5]II!E32+[5]III!E32</f>
        <v>0</v>
      </c>
      <c r="F32" s="1647">
        <v>18.479999999999997</v>
      </c>
      <c r="G32" s="1639">
        <f>[5]I!G32+[5]II!G32+[5]III!G32</f>
        <v>0</v>
      </c>
      <c r="H32" s="1086">
        <f t="shared" si="0"/>
        <v>18.479999999999997</v>
      </c>
    </row>
    <row r="33" spans="1:8" s="205" customFormat="1" ht="14.1" customHeight="1">
      <c r="A33" s="1085" t="s">
        <v>2633</v>
      </c>
      <c r="B33" s="1653" t="s">
        <v>2634</v>
      </c>
      <c r="C33" s="1639">
        <f>[5]I!C33+[5]II!C33+[5]III!C33</f>
        <v>6</v>
      </c>
      <c r="D33" s="1647">
        <v>77.88000000000001</v>
      </c>
      <c r="E33" s="1639">
        <f>[5]I!E33+[5]II!E33+[5]III!E33</f>
        <v>0</v>
      </c>
      <c r="F33" s="1647">
        <v>0</v>
      </c>
      <c r="G33" s="1639">
        <f>[5]I!G33+[5]II!G33+[5]III!G33</f>
        <v>6</v>
      </c>
      <c r="H33" s="1086">
        <f t="shared" si="0"/>
        <v>77.88000000000001</v>
      </c>
    </row>
    <row r="34" spans="1:8" s="205" customFormat="1" ht="14.1" customHeight="1">
      <c r="A34" s="1085" t="s">
        <v>2635</v>
      </c>
      <c r="B34" s="1646" t="s">
        <v>2636</v>
      </c>
      <c r="C34" s="1639">
        <f>[5]I!C34+[5]II!C34+[5]III!C34</f>
        <v>0</v>
      </c>
      <c r="D34" s="1647">
        <v>0</v>
      </c>
      <c r="E34" s="1639">
        <f>[5]I!E34+[5]II!E34+[5]III!E34</f>
        <v>2</v>
      </c>
      <c r="F34" s="1647">
        <v>1.3200000000000003</v>
      </c>
      <c r="G34" s="1639">
        <f>[5]I!G34+[5]II!G34+[5]III!G34</f>
        <v>2</v>
      </c>
      <c r="H34" s="1086">
        <f t="shared" si="0"/>
        <v>1.3200000000000003</v>
      </c>
    </row>
    <row r="35" spans="1:8" s="205" customFormat="1" ht="14.1" customHeight="1">
      <c r="A35" s="1085" t="s">
        <v>2637</v>
      </c>
      <c r="B35" s="1653" t="s">
        <v>2638</v>
      </c>
      <c r="C35" s="1639">
        <f>[5]I!C35+[5]II!C35+[5]III!C35</f>
        <v>33</v>
      </c>
      <c r="D35" s="1647">
        <v>101.64</v>
      </c>
      <c r="E35" s="1639">
        <f>[5]I!E35+[5]II!E35+[5]III!E35</f>
        <v>0</v>
      </c>
      <c r="F35" s="1647">
        <v>0</v>
      </c>
      <c r="G35" s="1639">
        <f>[5]I!G35+[5]II!G35+[5]III!G35</f>
        <v>33</v>
      </c>
      <c r="H35" s="1086">
        <f t="shared" si="0"/>
        <v>101.64</v>
      </c>
    </row>
    <row r="36" spans="1:8" s="205" customFormat="1" ht="14.1" customHeight="1">
      <c r="A36" s="1085" t="s">
        <v>2639</v>
      </c>
      <c r="B36" s="1648" t="s">
        <v>2640</v>
      </c>
      <c r="C36" s="1639">
        <f>[5]I!C36+[5]II!C36+[5]III!C36</f>
        <v>0</v>
      </c>
      <c r="D36" s="1647">
        <v>0</v>
      </c>
      <c r="E36" s="1639">
        <f>[5]I!E36+[5]II!E36+[5]III!E36</f>
        <v>0</v>
      </c>
      <c r="F36" s="1647">
        <v>1</v>
      </c>
      <c r="G36" s="1639">
        <f>[5]I!G36+[5]II!G36+[5]III!G36</f>
        <v>0</v>
      </c>
      <c r="H36" s="1086">
        <f t="shared" si="0"/>
        <v>1</v>
      </c>
    </row>
    <row r="37" spans="1:8" s="205" customFormat="1" ht="14.1" customHeight="1">
      <c r="A37" s="1655" t="s">
        <v>2641</v>
      </c>
      <c r="B37" s="1654" t="s">
        <v>2642</v>
      </c>
      <c r="C37" s="1639">
        <f>[5]I!C37+[5]II!C37+[5]III!C37</f>
        <v>1</v>
      </c>
      <c r="D37" s="1647">
        <v>1</v>
      </c>
      <c r="E37" s="1639">
        <f>[5]I!E37+[5]II!E37+[5]III!E37</f>
        <v>0</v>
      </c>
      <c r="F37" s="1647">
        <v>0</v>
      </c>
      <c r="G37" s="1639">
        <f>[5]I!G37+[5]II!G37+[5]III!G37</f>
        <v>1</v>
      </c>
      <c r="H37" s="1086">
        <f t="shared" si="0"/>
        <v>1</v>
      </c>
    </row>
    <row r="38" spans="1:8" s="205" customFormat="1" ht="14.1" customHeight="1">
      <c r="A38" s="1655" t="s">
        <v>2643</v>
      </c>
      <c r="B38" s="1654" t="s">
        <v>2644</v>
      </c>
      <c r="C38" s="1639">
        <f>[5]I!C38+[5]II!C38+[5]III!C38</f>
        <v>0</v>
      </c>
      <c r="D38" s="1647">
        <v>0</v>
      </c>
      <c r="E38" s="1639">
        <f>[5]I!E38+[5]II!E38+[5]III!E38</f>
        <v>0</v>
      </c>
      <c r="F38" s="1647">
        <v>1</v>
      </c>
      <c r="G38" s="1639">
        <f>[5]I!G38+[5]II!G38+[5]III!G38</f>
        <v>0</v>
      </c>
      <c r="H38" s="1086">
        <f t="shared" si="0"/>
        <v>1</v>
      </c>
    </row>
    <row r="39" spans="1:8" s="205" customFormat="1" ht="14.1" customHeight="1">
      <c r="A39" s="1655" t="s">
        <v>2645</v>
      </c>
      <c r="B39" s="1654" t="s">
        <v>2644</v>
      </c>
      <c r="C39" s="1639">
        <f>[5]I!C39+[5]II!C39+[5]III!C39</f>
        <v>10</v>
      </c>
      <c r="D39" s="1647">
        <v>35.640000000000008</v>
      </c>
      <c r="E39" s="1639">
        <f>[5]I!E39+[5]II!E39+[5]III!E39</f>
        <v>0</v>
      </c>
      <c r="F39" s="1647">
        <v>0</v>
      </c>
      <c r="G39" s="1639">
        <f>[5]I!G39+[5]II!G39+[5]III!G39</f>
        <v>10</v>
      </c>
      <c r="H39" s="1086">
        <f t="shared" si="0"/>
        <v>35.640000000000008</v>
      </c>
    </row>
    <row r="40" spans="1:8" s="205" customFormat="1" ht="14.1" customHeight="1">
      <c r="A40" s="1085" t="s">
        <v>2646</v>
      </c>
      <c r="B40" s="1646" t="s">
        <v>2647</v>
      </c>
      <c r="C40" s="1639">
        <f>[5]I!C40+[5]II!C40+[5]III!C40</f>
        <v>0</v>
      </c>
      <c r="D40" s="1647">
        <v>0</v>
      </c>
      <c r="E40" s="1639">
        <f>[5]I!E40+[5]II!E40+[5]III!E40</f>
        <v>0</v>
      </c>
      <c r="F40" s="1647">
        <v>1</v>
      </c>
      <c r="G40" s="1639">
        <f>[5]I!G40+[5]II!G40+[5]III!G40</f>
        <v>0</v>
      </c>
      <c r="H40" s="1086">
        <f t="shared" si="0"/>
        <v>1</v>
      </c>
    </row>
    <row r="41" spans="1:8" s="205" customFormat="1" ht="14.1" customHeight="1">
      <c r="A41" s="1655" t="s">
        <v>2648</v>
      </c>
      <c r="B41" s="1654" t="s">
        <v>2649</v>
      </c>
      <c r="C41" s="1639">
        <f>[5]I!C41+[5]II!C41+[5]III!C41</f>
        <v>1</v>
      </c>
      <c r="D41" s="1647">
        <v>3.9599999999999995</v>
      </c>
      <c r="E41" s="1639">
        <f>[5]I!E41+[5]II!E41+[5]III!E41</f>
        <v>0</v>
      </c>
      <c r="F41" s="1647">
        <v>0</v>
      </c>
      <c r="G41" s="1639">
        <f>[5]I!G41+[5]II!G41+[5]III!G41</f>
        <v>1</v>
      </c>
      <c r="H41" s="1086">
        <f t="shared" si="0"/>
        <v>3.9599999999999995</v>
      </c>
    </row>
    <row r="42" spans="1:8" s="205" customFormat="1" ht="14.1" customHeight="1">
      <c r="A42" s="1085" t="s">
        <v>2650</v>
      </c>
      <c r="B42" s="1646" t="s">
        <v>2651</v>
      </c>
      <c r="C42" s="1639">
        <f>[5]I!C42+[5]II!C42+[5]III!C42</f>
        <v>0</v>
      </c>
      <c r="D42" s="1647">
        <v>0</v>
      </c>
      <c r="E42" s="1639">
        <f>[5]I!E42+[5]II!E42+[5]III!E42</f>
        <v>1</v>
      </c>
      <c r="F42" s="1647">
        <v>17.16</v>
      </c>
      <c r="G42" s="1639">
        <f>[5]I!G42+[5]II!G42+[5]III!G42</f>
        <v>1</v>
      </c>
      <c r="H42" s="1086">
        <f t="shared" si="0"/>
        <v>17.16</v>
      </c>
    </row>
    <row r="43" spans="1:8" s="205" customFormat="1" ht="14.1" customHeight="1">
      <c r="A43" s="1656" t="s">
        <v>2652</v>
      </c>
      <c r="B43" s="1654" t="s">
        <v>2653</v>
      </c>
      <c r="C43" s="1639">
        <f>[5]I!C43+[5]II!C43+[5]III!C43</f>
        <v>3</v>
      </c>
      <c r="D43" s="1647">
        <v>6.6</v>
      </c>
      <c r="E43" s="1639">
        <f>[5]I!E43+[5]II!E43+[5]III!E43</f>
        <v>0</v>
      </c>
      <c r="F43" s="1647">
        <v>0</v>
      </c>
      <c r="G43" s="1639">
        <f>[5]I!G43+[5]II!G43+[5]III!G43</f>
        <v>3</v>
      </c>
      <c r="H43" s="1086">
        <f t="shared" si="0"/>
        <v>6.6</v>
      </c>
    </row>
    <row r="44" spans="1:8" s="205" customFormat="1" ht="14.1" customHeight="1">
      <c r="A44" s="1085" t="s">
        <v>2654</v>
      </c>
      <c r="B44" s="1646" t="s">
        <v>2655</v>
      </c>
      <c r="C44" s="1639">
        <f>[5]I!C44+[5]II!C44+[5]III!C44</f>
        <v>0</v>
      </c>
      <c r="D44" s="1647">
        <v>0</v>
      </c>
      <c r="E44" s="1639">
        <f>[5]I!E44+[5]II!E44+[5]III!E44</f>
        <v>10</v>
      </c>
      <c r="F44" s="1647">
        <v>39.6</v>
      </c>
      <c r="G44" s="1639">
        <f>[5]I!G44+[5]II!G44+[5]III!G44</f>
        <v>10</v>
      </c>
      <c r="H44" s="1086">
        <f t="shared" si="0"/>
        <v>39.6</v>
      </c>
    </row>
    <row r="45" spans="1:8" s="205" customFormat="1" ht="14.1" customHeight="1">
      <c r="A45" s="1657" t="s">
        <v>2656</v>
      </c>
      <c r="B45" s="226" t="s">
        <v>2657</v>
      </c>
      <c r="C45" s="1639">
        <f>[5]I!C45+[5]II!C45+[5]III!C45</f>
        <v>13</v>
      </c>
      <c r="D45" s="1647">
        <v>77.88000000000001</v>
      </c>
      <c r="E45" s="1639">
        <f>[5]I!E45+[5]II!E45+[5]III!E45</f>
        <v>0</v>
      </c>
      <c r="F45" s="1647">
        <v>0</v>
      </c>
      <c r="G45" s="1639">
        <f>[5]I!G45+[5]II!G45+[5]III!G45</f>
        <v>13</v>
      </c>
      <c r="H45" s="1086">
        <f t="shared" si="0"/>
        <v>77.88000000000001</v>
      </c>
    </row>
    <row r="46" spans="1:8" s="205" customFormat="1" ht="14.1" customHeight="1">
      <c r="A46" s="1085" t="s">
        <v>2658</v>
      </c>
      <c r="B46" s="1646" t="s">
        <v>2659</v>
      </c>
      <c r="C46" s="1639">
        <f>[5]I!C46+[5]II!C46+[5]III!C46</f>
        <v>0</v>
      </c>
      <c r="D46" s="1647">
        <v>0</v>
      </c>
      <c r="E46" s="1639">
        <f>[5]I!E46+[5]II!E46+[5]III!E46</f>
        <v>3</v>
      </c>
      <c r="F46" s="1647">
        <v>17.16</v>
      </c>
      <c r="G46" s="1639">
        <f>[5]I!G46+[5]II!G46+[5]III!G46</f>
        <v>3</v>
      </c>
      <c r="H46" s="1086">
        <f t="shared" si="0"/>
        <v>17.16</v>
      </c>
    </row>
    <row r="47" spans="1:8" s="205" customFormat="1" ht="14.1" customHeight="1">
      <c r="A47" s="210" t="s">
        <v>2660</v>
      </c>
      <c r="B47" s="1654" t="s">
        <v>2661</v>
      </c>
      <c r="C47" s="1639">
        <f>[5]I!C47+[5]II!C47+[5]III!C47</f>
        <v>2</v>
      </c>
      <c r="D47" s="1647">
        <v>26.4</v>
      </c>
      <c r="E47" s="1639">
        <f>[5]I!E47+[5]II!E47+[5]III!E47</f>
        <v>0</v>
      </c>
      <c r="F47" s="1647">
        <v>0</v>
      </c>
      <c r="G47" s="1639">
        <f>[5]I!G47+[5]II!G47+[5]III!G47</f>
        <v>2</v>
      </c>
      <c r="H47" s="1086">
        <f t="shared" si="0"/>
        <v>26.4</v>
      </c>
    </row>
    <row r="48" spans="1:8" s="205" customFormat="1" ht="14.1" customHeight="1">
      <c r="A48" s="1085" t="s">
        <v>2662</v>
      </c>
      <c r="B48" s="1646" t="s">
        <v>2663</v>
      </c>
      <c r="C48" s="1639">
        <f>[5]I!C48+[5]II!C48+[5]III!C48</f>
        <v>0</v>
      </c>
      <c r="D48" s="1647">
        <v>0</v>
      </c>
      <c r="E48" s="1639">
        <f>[5]I!E48+[5]II!E48+[5]III!E48</f>
        <v>8</v>
      </c>
      <c r="F48" s="1647">
        <v>36.959999999999994</v>
      </c>
      <c r="G48" s="1639">
        <f>[5]I!G48+[5]II!G48+[5]III!G48</f>
        <v>8</v>
      </c>
      <c r="H48" s="1086">
        <f t="shared" si="0"/>
        <v>36.959999999999994</v>
      </c>
    </row>
    <row r="49" spans="1:8" s="205" customFormat="1" ht="14.1" customHeight="1">
      <c r="A49" s="227" t="s">
        <v>2664</v>
      </c>
      <c r="B49" s="1650" t="s">
        <v>2665</v>
      </c>
      <c r="C49" s="1639">
        <f>[5]I!C49+[5]II!C49+[5]III!C49</f>
        <v>11</v>
      </c>
      <c r="D49" s="1647">
        <v>147.83999999999997</v>
      </c>
      <c r="E49" s="1639">
        <f>[5]I!E49+[5]II!E49+[5]III!E49</f>
        <v>0</v>
      </c>
      <c r="F49" s="1647">
        <v>0</v>
      </c>
      <c r="G49" s="1639">
        <f>[5]I!G49+[5]II!G49+[5]III!G49</f>
        <v>11</v>
      </c>
      <c r="H49" s="1086">
        <f t="shared" si="0"/>
        <v>147.83999999999997</v>
      </c>
    </row>
    <row r="50" spans="1:8" s="205" customFormat="1" ht="14.1" customHeight="1">
      <c r="A50" s="1085" t="s">
        <v>2666</v>
      </c>
      <c r="B50" s="1646" t="s">
        <v>2667</v>
      </c>
      <c r="C50" s="1639">
        <f>[5]I!C50+[5]II!C50+[5]III!C50</f>
        <v>0</v>
      </c>
      <c r="D50" s="1647">
        <v>0</v>
      </c>
      <c r="E50" s="1639">
        <f>[5]I!E50+[5]II!E50+[5]III!E50</f>
        <v>9</v>
      </c>
      <c r="F50" s="1647">
        <v>34.32</v>
      </c>
      <c r="G50" s="1639">
        <f>[5]I!G50+[5]II!G50+[5]III!G50</f>
        <v>9</v>
      </c>
      <c r="H50" s="1086">
        <f t="shared" si="0"/>
        <v>34.32</v>
      </c>
    </row>
    <row r="51" spans="1:8" s="205" customFormat="1" ht="14.1" customHeight="1">
      <c r="A51" s="1649" t="s">
        <v>2668</v>
      </c>
      <c r="B51" s="228" t="s">
        <v>2669</v>
      </c>
      <c r="C51" s="1639">
        <f>[5]I!C51+[5]II!C51+[5]III!C51</f>
        <v>11</v>
      </c>
      <c r="D51" s="1647">
        <v>151.80000000000001</v>
      </c>
      <c r="E51" s="1639">
        <f>[5]I!E51+[5]II!E51+[5]III!E51</f>
        <v>0</v>
      </c>
      <c r="F51" s="1647">
        <v>0</v>
      </c>
      <c r="G51" s="1639">
        <f>[5]I!G51+[5]II!G51+[5]III!G51</f>
        <v>11</v>
      </c>
      <c r="H51" s="1086">
        <f t="shared" si="0"/>
        <v>151.80000000000001</v>
      </c>
    </row>
    <row r="52" spans="1:8" s="205" customFormat="1">
      <c r="A52" s="1085" t="s">
        <v>2670</v>
      </c>
      <c r="B52" s="1646" t="s">
        <v>2671</v>
      </c>
      <c r="C52" s="1639">
        <f>[5]I!C52+[5]II!C52+[5]III!C52</f>
        <v>0</v>
      </c>
      <c r="D52" s="1647">
        <v>0</v>
      </c>
      <c r="E52" s="1639">
        <f>[5]I!E52+[5]II!E52+[5]III!E52</f>
        <v>100</v>
      </c>
      <c r="F52" s="1647">
        <v>324.72000000000003</v>
      </c>
      <c r="G52" s="1639">
        <f>[5]I!G52+[5]II!G52+[5]III!G52</f>
        <v>100</v>
      </c>
      <c r="H52" s="1086">
        <f t="shared" si="0"/>
        <v>324.72000000000003</v>
      </c>
    </row>
    <row r="53" spans="1:8" s="205" customFormat="1">
      <c r="A53" s="210" t="s">
        <v>2672</v>
      </c>
      <c r="B53" s="1658" t="s">
        <v>2671</v>
      </c>
      <c r="C53" s="1639">
        <f>[5]I!C53+[5]II!C53+[5]III!C53</f>
        <v>171</v>
      </c>
      <c r="D53" s="1647">
        <v>458.04</v>
      </c>
      <c r="E53" s="1639">
        <f>[5]I!E53+[5]II!E53+[5]III!E53</f>
        <v>0</v>
      </c>
      <c r="F53" s="1647">
        <v>0</v>
      </c>
      <c r="G53" s="1639">
        <f>[5]I!G53+[5]II!G53+[5]III!G53</f>
        <v>171</v>
      </c>
      <c r="H53" s="1086">
        <f t="shared" si="0"/>
        <v>458.04</v>
      </c>
    </row>
    <row r="54" spans="1:8" s="205" customFormat="1" ht="26.25" customHeight="1">
      <c r="A54" s="1659" t="s">
        <v>2673</v>
      </c>
      <c r="B54" s="1660" t="s">
        <v>2674</v>
      </c>
      <c r="C54" s="1639">
        <f>[5]I!C54+[5]II!C54+[5]III!C54</f>
        <v>0</v>
      </c>
      <c r="D54" s="1647">
        <v>25</v>
      </c>
      <c r="E54" s="1639">
        <f>[5]I!E54+[5]II!E54+[5]III!E54</f>
        <v>1737</v>
      </c>
      <c r="F54" s="1647">
        <v>6028.44</v>
      </c>
      <c r="G54" s="1639">
        <f>[5]I!G54+[5]II!G54+[5]III!G54</f>
        <v>1737</v>
      </c>
      <c r="H54" s="1086">
        <f t="shared" si="0"/>
        <v>6053.44</v>
      </c>
    </row>
    <row r="55" spans="1:8" s="205" customFormat="1" ht="14.1" customHeight="1">
      <c r="A55" s="227" t="s">
        <v>2675</v>
      </c>
      <c r="B55" s="1650" t="s">
        <v>2676</v>
      </c>
      <c r="C55" s="1639">
        <f>[5]I!C55+[5]II!C55+[5]III!C55</f>
        <v>933</v>
      </c>
      <c r="D55" s="1647">
        <v>4675.4399999999996</v>
      </c>
      <c r="E55" s="1639">
        <f>[5]I!E55+[5]II!E55+[5]III!E55</f>
        <v>0</v>
      </c>
      <c r="F55" s="1647">
        <v>0</v>
      </c>
      <c r="G55" s="1639">
        <f>[5]I!G55+[5]II!G55+[5]III!G55</f>
        <v>933</v>
      </c>
      <c r="H55" s="1086">
        <f t="shared" si="0"/>
        <v>4675.4399999999996</v>
      </c>
    </row>
    <row r="56" spans="1:8" s="205" customFormat="1" ht="14.1" customHeight="1">
      <c r="A56" s="1085" t="s">
        <v>2677</v>
      </c>
      <c r="B56" s="1646" t="s">
        <v>2678</v>
      </c>
      <c r="C56" s="1639">
        <f>[5]I!C56+[5]II!C56+[5]III!C56</f>
        <v>0</v>
      </c>
      <c r="D56" s="1647">
        <v>0</v>
      </c>
      <c r="E56" s="1639">
        <f>[5]I!E56+[5]II!E56+[5]III!E56</f>
        <v>3</v>
      </c>
      <c r="F56" s="1647">
        <v>6</v>
      </c>
      <c r="G56" s="1639">
        <f>[5]I!G56+[5]II!G56+[5]III!G56</f>
        <v>3</v>
      </c>
      <c r="H56" s="1086">
        <f t="shared" si="0"/>
        <v>6</v>
      </c>
    </row>
    <row r="57" spans="1:8" s="205" customFormat="1" ht="14.1" customHeight="1">
      <c r="A57" s="227" t="s">
        <v>2679</v>
      </c>
      <c r="B57" s="1661" t="s">
        <v>2680</v>
      </c>
      <c r="C57" s="1639">
        <f>[5]I!C57+[5]II!C57+[5]III!C57</f>
        <v>3</v>
      </c>
      <c r="D57" s="1647">
        <v>14.520000000000001</v>
      </c>
      <c r="E57" s="1639">
        <f>[5]I!E57+[5]II!E57+[5]III!E57</f>
        <v>0</v>
      </c>
      <c r="F57" s="1647">
        <v>0</v>
      </c>
      <c r="G57" s="1639">
        <f>[5]I!G57+[5]II!G57+[5]III!G57</f>
        <v>3</v>
      </c>
      <c r="H57" s="1086">
        <f t="shared" si="0"/>
        <v>14.520000000000001</v>
      </c>
    </row>
    <row r="58" spans="1:8" s="205" customFormat="1" ht="14.1" customHeight="1">
      <c r="A58" s="1085" t="s">
        <v>2681</v>
      </c>
      <c r="B58" s="1646" t="s">
        <v>2682</v>
      </c>
      <c r="C58" s="1639">
        <f>[5]I!C58+[5]II!C58+[5]III!C58</f>
        <v>0</v>
      </c>
      <c r="D58" s="1647">
        <v>0</v>
      </c>
      <c r="E58" s="1639">
        <f>[5]I!E58+[5]II!E58+[5]III!E58</f>
        <v>54</v>
      </c>
      <c r="F58" s="1647">
        <v>104.28000000000002</v>
      </c>
      <c r="G58" s="1639">
        <f>[5]I!G58+[5]II!G58+[5]III!G58</f>
        <v>54</v>
      </c>
      <c r="H58" s="1086">
        <f t="shared" si="0"/>
        <v>104.28000000000002</v>
      </c>
    </row>
    <row r="59" spans="1:8" s="205" customFormat="1" ht="14.1" customHeight="1">
      <c r="A59" s="210" t="s">
        <v>2683</v>
      </c>
      <c r="B59" s="1654" t="s">
        <v>2684</v>
      </c>
      <c r="C59" s="1639">
        <f>[5]I!C59+[5]II!C59+[5]III!C59</f>
        <v>102</v>
      </c>
      <c r="D59" s="1647">
        <v>488.4</v>
      </c>
      <c r="E59" s="1639">
        <f>[5]I!E59+[5]II!E59+[5]III!E59</f>
        <v>0</v>
      </c>
      <c r="F59" s="1647">
        <v>0</v>
      </c>
      <c r="G59" s="1639">
        <f>[5]I!G59+[5]II!G59+[5]III!G59</f>
        <v>102</v>
      </c>
      <c r="H59" s="1086">
        <f t="shared" si="0"/>
        <v>488.4</v>
      </c>
    </row>
    <row r="60" spans="1:8" s="205" customFormat="1" ht="14.1" customHeight="1">
      <c r="A60" s="1085" t="s">
        <v>2685</v>
      </c>
      <c r="B60" s="1646" t="s">
        <v>2686</v>
      </c>
      <c r="C60" s="1639">
        <f>[5]I!C60+[5]II!C60+[5]III!C60</f>
        <v>0</v>
      </c>
      <c r="D60" s="1647">
        <v>0</v>
      </c>
      <c r="E60" s="1639">
        <f>[5]I!E60+[5]II!E60+[5]III!E60</f>
        <v>0</v>
      </c>
      <c r="F60" s="1647">
        <v>1</v>
      </c>
      <c r="G60" s="1639">
        <f>[5]I!G60+[5]II!G60+[5]III!G60</f>
        <v>0</v>
      </c>
      <c r="H60" s="1086">
        <f t="shared" si="0"/>
        <v>1</v>
      </c>
    </row>
    <row r="61" spans="1:8" s="206" customFormat="1" ht="14.1" customHeight="1">
      <c r="A61" s="1651" t="s">
        <v>2687</v>
      </c>
      <c r="B61" s="1654" t="s">
        <v>2688</v>
      </c>
      <c r="C61" s="1639">
        <f>[5]I!C61+[5]II!C61+[5]III!C61</f>
        <v>0</v>
      </c>
      <c r="D61" s="1647">
        <v>1</v>
      </c>
      <c r="E61" s="1639">
        <f>[5]I!E61+[5]II!E61+[5]III!E61</f>
        <v>0</v>
      </c>
      <c r="F61" s="1647">
        <v>0</v>
      </c>
      <c r="G61" s="1639">
        <f>[5]I!G61+[5]II!G61+[5]III!G61</f>
        <v>0</v>
      </c>
      <c r="H61" s="1086">
        <f t="shared" si="0"/>
        <v>1</v>
      </c>
    </row>
    <row r="62" spans="1:8" s="205" customFormat="1" ht="14.1" customHeight="1">
      <c r="A62" s="1085" t="s">
        <v>2689</v>
      </c>
      <c r="B62" s="1646" t="s">
        <v>2690</v>
      </c>
      <c r="C62" s="1639">
        <f>[5]I!C62+[5]II!C62+[5]III!C62</f>
        <v>0</v>
      </c>
      <c r="D62" s="1647">
        <v>0</v>
      </c>
      <c r="E62" s="1639">
        <f>[5]I!E62+[5]II!E62+[5]III!E62</f>
        <v>15</v>
      </c>
      <c r="F62" s="1647">
        <v>31.679999999999996</v>
      </c>
      <c r="G62" s="1639">
        <f>[5]I!G62+[5]II!G62+[5]III!G62</f>
        <v>15</v>
      </c>
      <c r="H62" s="1086">
        <f t="shared" si="0"/>
        <v>31.679999999999996</v>
      </c>
    </row>
    <row r="63" spans="1:8" s="205" customFormat="1" ht="14.1" customHeight="1">
      <c r="A63" s="210" t="s">
        <v>2691</v>
      </c>
      <c r="B63" s="1660" t="s">
        <v>2692</v>
      </c>
      <c r="C63" s="1639">
        <f>[5]I!C63+[5]II!C63+[5]III!C63</f>
        <v>0</v>
      </c>
      <c r="D63" s="1647">
        <v>1.3200000000000003</v>
      </c>
      <c r="E63" s="1639">
        <f>[5]I!E63+[5]II!E63+[5]III!E63</f>
        <v>0</v>
      </c>
      <c r="F63" s="1647">
        <v>0</v>
      </c>
      <c r="G63" s="1639">
        <f>[5]I!G63+[5]II!G63+[5]III!G63</f>
        <v>0</v>
      </c>
      <c r="H63" s="1086">
        <f t="shared" si="0"/>
        <v>1.3200000000000003</v>
      </c>
    </row>
    <row r="64" spans="1:8" s="205" customFormat="1" ht="14.1" customHeight="1">
      <c r="A64" s="1085" t="s">
        <v>2693</v>
      </c>
      <c r="B64" s="1646" t="s">
        <v>2694</v>
      </c>
      <c r="C64" s="1639">
        <f>[5]I!C64+[5]II!C64+[5]III!C64</f>
        <v>0</v>
      </c>
      <c r="D64" s="1647">
        <v>0</v>
      </c>
      <c r="E64" s="1639">
        <f>[5]I!E64+[5]II!E64+[5]III!E64</f>
        <v>6</v>
      </c>
      <c r="F64" s="1647">
        <v>14.520000000000001</v>
      </c>
      <c r="G64" s="1639">
        <f>[5]I!G64+[5]II!G64+[5]III!G64</f>
        <v>6</v>
      </c>
      <c r="H64" s="1086">
        <f t="shared" si="0"/>
        <v>14.520000000000001</v>
      </c>
    </row>
    <row r="65" spans="1:8" s="205" customFormat="1" ht="14.1" customHeight="1">
      <c r="A65" s="210" t="s">
        <v>2695</v>
      </c>
      <c r="B65" s="1654" t="s">
        <v>2696</v>
      </c>
      <c r="C65" s="1639">
        <f>[5]I!C65+[5]II!C65+[5]III!C65</f>
        <v>0</v>
      </c>
      <c r="D65" s="1647">
        <v>1</v>
      </c>
      <c r="E65" s="1639">
        <f>[5]I!E65+[5]II!E65+[5]III!E65</f>
        <v>0</v>
      </c>
      <c r="F65" s="1647">
        <v>0</v>
      </c>
      <c r="G65" s="1639">
        <f>[5]I!G65+[5]II!G65+[5]III!G65</f>
        <v>0</v>
      </c>
      <c r="H65" s="1086">
        <f t="shared" si="0"/>
        <v>1</v>
      </c>
    </row>
    <row r="66" spans="1:8" s="205" customFormat="1" ht="14.1" customHeight="1">
      <c r="A66" s="1085" t="s">
        <v>2697</v>
      </c>
      <c r="B66" s="1662" t="s">
        <v>2698</v>
      </c>
      <c r="C66" s="1639">
        <f>[5]I!C66+[5]II!C66+[5]III!C66</f>
        <v>0</v>
      </c>
      <c r="D66" s="1647">
        <v>0</v>
      </c>
      <c r="E66" s="1639">
        <f>[5]I!E66+[5]II!E66+[5]III!E66</f>
        <v>15</v>
      </c>
      <c r="F66" s="1647">
        <v>19.8</v>
      </c>
      <c r="G66" s="1639">
        <f>[5]I!G66+[5]II!G66+[5]III!G66</f>
        <v>15</v>
      </c>
      <c r="H66" s="1086">
        <f t="shared" si="0"/>
        <v>19.8</v>
      </c>
    </row>
    <row r="67" spans="1:8" s="205" customFormat="1" ht="14.1" customHeight="1">
      <c r="A67" s="1085" t="s">
        <v>2699</v>
      </c>
      <c r="B67" s="1662" t="s">
        <v>2700</v>
      </c>
      <c r="C67" s="1639">
        <f>[5]I!C67+[5]II!C67+[5]III!C67</f>
        <v>0</v>
      </c>
      <c r="D67" s="1647">
        <v>7.919999999999999</v>
      </c>
      <c r="E67" s="1639">
        <f>[5]I!E67+[5]II!E67+[5]III!E67</f>
        <v>0</v>
      </c>
      <c r="F67" s="1647">
        <v>0</v>
      </c>
      <c r="G67" s="1639">
        <f>[5]I!G67+[5]II!G67+[5]III!G67</f>
        <v>0</v>
      </c>
      <c r="H67" s="1086">
        <f t="shared" si="0"/>
        <v>7.919999999999999</v>
      </c>
    </row>
    <row r="68" spans="1:8" s="205" customFormat="1" ht="14.1" customHeight="1">
      <c r="A68" s="1663" t="s">
        <v>2701</v>
      </c>
      <c r="B68" s="1646" t="s">
        <v>2702</v>
      </c>
      <c r="C68" s="1639">
        <f>[5]I!C68+[5]II!C68+[5]III!C68</f>
        <v>0</v>
      </c>
      <c r="D68" s="1647">
        <v>0</v>
      </c>
      <c r="E68" s="1639">
        <f>[5]I!E68+[5]II!E68+[5]III!E68</f>
        <v>15</v>
      </c>
      <c r="F68" s="1647">
        <v>21.120000000000005</v>
      </c>
      <c r="G68" s="1639">
        <f>[5]I!G68+[5]II!G68+[5]III!G68</f>
        <v>15</v>
      </c>
      <c r="H68" s="1086">
        <f t="shared" si="0"/>
        <v>21.120000000000005</v>
      </c>
    </row>
    <row r="69" spans="1:8" s="205" customFormat="1" ht="14.1" customHeight="1">
      <c r="A69" s="1663" t="s">
        <v>2699</v>
      </c>
      <c r="B69" s="126" t="s">
        <v>2703</v>
      </c>
      <c r="C69" s="1639">
        <f>[5]I!C69+[5]II!C69+[5]III!C69</f>
        <v>0</v>
      </c>
      <c r="D69" s="1647">
        <v>7.919999999999999</v>
      </c>
      <c r="E69" s="1639">
        <f>[5]I!E69+[5]II!E69+[5]III!E69</f>
        <v>0</v>
      </c>
      <c r="F69" s="1647">
        <v>0</v>
      </c>
      <c r="G69" s="1639">
        <f>[5]I!G69+[5]II!G69+[5]III!G69</f>
        <v>0</v>
      </c>
      <c r="H69" s="1086">
        <f t="shared" si="0"/>
        <v>7.919999999999999</v>
      </c>
    </row>
    <row r="70" spans="1:8" s="205" customFormat="1" ht="14.1" customHeight="1">
      <c r="A70" s="1663" t="s">
        <v>2704</v>
      </c>
      <c r="B70" s="1664" t="s">
        <v>2705</v>
      </c>
      <c r="C70" s="1639">
        <f>[5]I!C70+[5]II!C70+[5]III!C70</f>
        <v>0</v>
      </c>
      <c r="D70" s="1647">
        <v>1</v>
      </c>
      <c r="E70" s="1639">
        <f>[5]I!E70+[5]II!E70+[5]III!E70</f>
        <v>0</v>
      </c>
      <c r="F70" s="1647">
        <v>1</v>
      </c>
      <c r="G70" s="1639">
        <f>[5]I!G70+[5]II!G70+[5]III!G70</f>
        <v>0</v>
      </c>
      <c r="H70" s="1086">
        <f t="shared" si="0"/>
        <v>2</v>
      </c>
    </row>
    <row r="71" spans="1:8" s="205" customFormat="1" ht="14.1" customHeight="1">
      <c r="A71" s="1649" t="s">
        <v>2706</v>
      </c>
      <c r="B71" s="229" t="s">
        <v>2707</v>
      </c>
      <c r="C71" s="1639">
        <f>[5]I!C71+[5]II!C71+[5]III!C71</f>
        <v>0</v>
      </c>
      <c r="D71" s="1647">
        <v>0</v>
      </c>
      <c r="E71" s="1639">
        <f>[5]I!E71+[5]II!E71+[5]III!E71</f>
        <v>32</v>
      </c>
      <c r="F71" s="1647">
        <v>0</v>
      </c>
      <c r="G71" s="1639">
        <f>[5]I!G71+[5]II!G71+[5]III!G71</f>
        <v>32</v>
      </c>
      <c r="H71" s="1086">
        <f t="shared" si="0"/>
        <v>0</v>
      </c>
    </row>
    <row r="72" spans="1:8" s="205" customFormat="1" ht="14.1" customHeight="1">
      <c r="A72" s="1663" t="s">
        <v>2708</v>
      </c>
      <c r="B72" s="1664" t="s">
        <v>2709</v>
      </c>
      <c r="C72" s="1639">
        <f>[5]I!C72+[5]II!C72+[5]III!C72</f>
        <v>0</v>
      </c>
      <c r="D72" s="1647">
        <v>0</v>
      </c>
      <c r="E72" s="1639">
        <f>[5]I!E72+[5]II!E72+[5]III!E72</f>
        <v>68</v>
      </c>
      <c r="F72" s="1647">
        <v>342</v>
      </c>
      <c r="G72" s="1639">
        <f>[5]I!G72+[5]II!G72+[5]III!G72</f>
        <v>68</v>
      </c>
      <c r="H72" s="1086">
        <f t="shared" si="0"/>
        <v>342</v>
      </c>
    </row>
    <row r="73" spans="1:8" s="205" customFormat="1" ht="14.1" customHeight="1">
      <c r="A73" s="1651" t="s">
        <v>2710</v>
      </c>
      <c r="B73" s="226" t="s">
        <v>2711</v>
      </c>
      <c r="C73" s="1639">
        <f>[5]I!C73+[5]II!C73+[5]III!C73</f>
        <v>518</v>
      </c>
      <c r="D73" s="1647">
        <v>1878.3600000000001</v>
      </c>
      <c r="E73" s="1639">
        <f>[5]I!E73+[5]II!E73+[5]III!E73</f>
        <v>6</v>
      </c>
      <c r="F73" s="1647">
        <v>0</v>
      </c>
      <c r="G73" s="1639">
        <f>[5]I!G73+[5]II!G73+[5]III!G73</f>
        <v>524</v>
      </c>
      <c r="H73" s="1086">
        <f t="shared" si="0"/>
        <v>1878.3600000000001</v>
      </c>
    </row>
    <row r="74" spans="1:8" s="205" customFormat="1" ht="38.25" customHeight="1">
      <c r="A74" s="1665" t="s">
        <v>2712</v>
      </c>
      <c r="B74" s="1666" t="s">
        <v>2713</v>
      </c>
      <c r="C74" s="1639">
        <f>[5]I!C74+[5]II!C74+[5]III!C74</f>
        <v>5</v>
      </c>
      <c r="D74" s="1647">
        <v>0</v>
      </c>
      <c r="E74" s="1639">
        <f>[5]I!E74+[5]II!E74+[5]III!E74</f>
        <v>24</v>
      </c>
      <c r="F74" s="1647">
        <v>51</v>
      </c>
      <c r="G74" s="1639">
        <f>[5]I!G74+[5]II!G74+[5]III!G74</f>
        <v>29</v>
      </c>
      <c r="H74" s="1086">
        <f t="shared" ref="H74:H174" si="1">D74+F74</f>
        <v>51</v>
      </c>
    </row>
    <row r="75" spans="1:8" s="206" customFormat="1" ht="38.25" customHeight="1">
      <c r="A75" s="1657" t="s">
        <v>3125</v>
      </c>
      <c r="B75" s="1667" t="s">
        <v>2714</v>
      </c>
      <c r="C75" s="1639">
        <f>[5]I!C75+[5]II!C75+[5]III!C75</f>
        <v>8</v>
      </c>
      <c r="D75" s="1647">
        <v>66</v>
      </c>
      <c r="E75" s="1639">
        <f>[5]I!E75+[5]II!E75+[5]III!E75</f>
        <v>1</v>
      </c>
      <c r="F75" s="1647">
        <v>0</v>
      </c>
      <c r="G75" s="1639">
        <f>[5]I!G75+[5]II!G75+[5]III!G75</f>
        <v>9</v>
      </c>
      <c r="H75" s="1086">
        <f t="shared" si="1"/>
        <v>66</v>
      </c>
    </row>
    <row r="76" spans="1:8" s="205" customFormat="1" ht="25.5">
      <c r="A76" s="1657" t="s">
        <v>2715</v>
      </c>
      <c r="B76" s="1646" t="s">
        <v>2716</v>
      </c>
      <c r="C76" s="1639">
        <f>[5]I!C76+[5]II!C76+[5]III!C76</f>
        <v>0</v>
      </c>
      <c r="D76" s="1647">
        <v>0</v>
      </c>
      <c r="E76" s="1639">
        <f>[5]I!E76+[5]II!E76+[5]III!E76</f>
        <v>11</v>
      </c>
      <c r="F76" s="1647">
        <v>89.759999999999991</v>
      </c>
      <c r="G76" s="1639">
        <f>[5]I!G76+[5]II!G76+[5]III!G76</f>
        <v>11</v>
      </c>
      <c r="H76" s="1086">
        <f t="shared" si="1"/>
        <v>89.759999999999991</v>
      </c>
    </row>
    <row r="77" spans="1:8" s="207" customFormat="1" ht="24" customHeight="1">
      <c r="A77" s="1649" t="s">
        <v>2717</v>
      </c>
      <c r="B77" s="1668" t="s">
        <v>2718</v>
      </c>
      <c r="C77" s="1639">
        <f>[5]I!C77+[5]II!C77+[5]III!C77</f>
        <v>1</v>
      </c>
      <c r="D77" s="1647">
        <v>15.839999999999998</v>
      </c>
      <c r="E77" s="1639">
        <f>[5]I!E77+[5]II!E77+[5]III!E77</f>
        <v>0</v>
      </c>
      <c r="F77" s="1647">
        <v>0</v>
      </c>
      <c r="G77" s="1639">
        <f>[5]I!G77+[5]II!G77+[5]III!G77</f>
        <v>1</v>
      </c>
      <c r="H77" s="1086">
        <f t="shared" si="1"/>
        <v>15.839999999999998</v>
      </c>
    </row>
    <row r="78" spans="1:8" s="207" customFormat="1" ht="24" customHeight="1">
      <c r="A78" s="1657" t="s">
        <v>2719</v>
      </c>
      <c r="B78" s="1669" t="s">
        <v>2720</v>
      </c>
      <c r="C78" s="1639">
        <f>[5]I!C78+[5]II!C78+[5]III!C78</f>
        <v>0</v>
      </c>
      <c r="D78" s="1647">
        <v>0</v>
      </c>
      <c r="E78" s="1639">
        <f>[5]I!E78+[5]II!E78+[5]III!E78</f>
        <v>0</v>
      </c>
      <c r="F78" s="1647">
        <v>1</v>
      </c>
      <c r="G78" s="1639">
        <f>[5]I!G78+[5]II!G78+[5]III!G78</f>
        <v>0</v>
      </c>
      <c r="H78" s="1086">
        <f t="shared" si="1"/>
        <v>1</v>
      </c>
    </row>
    <row r="79" spans="1:8" s="207" customFormat="1" ht="24" customHeight="1">
      <c r="A79" s="1649" t="s">
        <v>2721</v>
      </c>
      <c r="B79" s="229" t="s">
        <v>2722</v>
      </c>
      <c r="C79" s="1639">
        <f>[5]I!C79+[5]II!C79+[5]III!C79</f>
        <v>0</v>
      </c>
      <c r="D79" s="1647">
        <v>1</v>
      </c>
      <c r="E79" s="1639">
        <f>[5]I!E79+[5]II!E79+[5]III!E79</f>
        <v>0</v>
      </c>
      <c r="F79" s="1647">
        <v>0</v>
      </c>
      <c r="G79" s="1639">
        <f>[5]I!G79+[5]II!G79+[5]III!G79</f>
        <v>0</v>
      </c>
      <c r="H79" s="1086">
        <f t="shared" si="1"/>
        <v>1</v>
      </c>
    </row>
    <row r="80" spans="1:8" s="205" customFormat="1">
      <c r="A80" s="1663" t="s">
        <v>2723</v>
      </c>
      <c r="B80" s="1664" t="s">
        <v>2724</v>
      </c>
      <c r="C80" s="1639">
        <f>[5]I!C80+[5]II!C80+[5]III!C80</f>
        <v>0</v>
      </c>
      <c r="D80" s="1647">
        <v>0</v>
      </c>
      <c r="E80" s="1639">
        <f>[5]I!E80+[5]II!E80+[5]III!E80</f>
        <v>0</v>
      </c>
      <c r="F80" s="1647">
        <v>1.3200000000000003</v>
      </c>
      <c r="G80" s="1639">
        <f>[5]I!G80+[5]II!G80+[5]III!G80</f>
        <v>0</v>
      </c>
      <c r="H80" s="1086">
        <f t="shared" si="1"/>
        <v>1.3200000000000003</v>
      </c>
    </row>
    <row r="81" spans="1:8" s="205" customFormat="1" ht="24" customHeight="1">
      <c r="A81" s="1663" t="s">
        <v>2725</v>
      </c>
      <c r="B81" s="229" t="s">
        <v>2726</v>
      </c>
      <c r="C81" s="1639">
        <f>[5]I!C81+[5]II!C81+[5]III!C81</f>
        <v>0</v>
      </c>
      <c r="D81" s="1647">
        <v>1.3200000000000003</v>
      </c>
      <c r="E81" s="1639">
        <f>[5]I!E81+[5]II!E81+[5]III!E81</f>
        <v>0</v>
      </c>
      <c r="F81" s="1647">
        <v>0</v>
      </c>
      <c r="G81" s="1639">
        <f>[5]I!G81+[5]II!G81+[5]III!G81</f>
        <v>0</v>
      </c>
      <c r="H81" s="1086">
        <f t="shared" si="1"/>
        <v>1.3200000000000003</v>
      </c>
    </row>
    <row r="82" spans="1:8" s="205" customFormat="1" ht="14.1" customHeight="1">
      <c r="A82" s="1663" t="s">
        <v>2727</v>
      </c>
      <c r="B82" s="1670" t="s">
        <v>2728</v>
      </c>
      <c r="C82" s="1639">
        <f>[5]I!C82+[5]II!C82+[5]III!C82</f>
        <v>0</v>
      </c>
      <c r="D82" s="1647">
        <v>0</v>
      </c>
      <c r="E82" s="1639">
        <f>[5]I!E82+[5]II!E82+[5]III!E82</f>
        <v>4</v>
      </c>
      <c r="F82" s="1647">
        <v>18</v>
      </c>
      <c r="G82" s="1639">
        <f>[5]I!G82+[5]II!G82+[5]III!G82</f>
        <v>4</v>
      </c>
      <c r="H82" s="1086">
        <f t="shared" si="1"/>
        <v>18</v>
      </c>
    </row>
    <row r="83" spans="1:8" s="205" customFormat="1" ht="14.1" customHeight="1">
      <c r="A83" s="1649" t="s">
        <v>2729</v>
      </c>
      <c r="B83" s="1650" t="s">
        <v>2730</v>
      </c>
      <c r="C83" s="1639">
        <f>[5]I!C83+[5]II!C83+[5]III!C83</f>
        <v>1</v>
      </c>
      <c r="D83" s="1647">
        <v>9.2399999999999984</v>
      </c>
      <c r="E83" s="1639">
        <f>[5]I!E83+[5]II!E83+[5]III!E83</f>
        <v>0</v>
      </c>
      <c r="F83" s="1647">
        <v>0</v>
      </c>
      <c r="G83" s="1639">
        <f>[5]I!G83+[5]II!G83+[5]III!G83</f>
        <v>1</v>
      </c>
      <c r="H83" s="1086">
        <f t="shared" si="1"/>
        <v>9.2399999999999984</v>
      </c>
    </row>
    <row r="84" spans="1:8" s="205" customFormat="1" ht="24" customHeight="1">
      <c r="A84" s="1663" t="s">
        <v>2731</v>
      </c>
      <c r="B84" s="1671" t="s">
        <v>2732</v>
      </c>
      <c r="C84" s="1639">
        <f>[5]I!C84+[5]II!C84+[5]III!C84</f>
        <v>0</v>
      </c>
      <c r="D84" s="1647">
        <v>0</v>
      </c>
      <c r="E84" s="1639">
        <f>[5]I!E84+[5]II!E84+[5]III!E84</f>
        <v>2</v>
      </c>
      <c r="F84" s="1647">
        <v>7.919999999999999</v>
      </c>
      <c r="G84" s="1639">
        <f>[5]I!G84+[5]II!G84+[5]III!G84</f>
        <v>2</v>
      </c>
      <c r="H84" s="1086">
        <f t="shared" si="1"/>
        <v>7.919999999999999</v>
      </c>
    </row>
    <row r="85" spans="1:8" s="205" customFormat="1" ht="14.1" customHeight="1">
      <c r="A85" s="1651" t="s">
        <v>2733</v>
      </c>
      <c r="B85" s="226" t="s">
        <v>2734</v>
      </c>
      <c r="C85" s="1639">
        <f>[5]I!C85+[5]II!C85+[5]III!C85</f>
        <v>94</v>
      </c>
      <c r="D85" s="1647">
        <v>483.12000000000006</v>
      </c>
      <c r="E85" s="1639">
        <f>[5]I!E85+[5]II!E85+[5]III!E85</f>
        <v>0</v>
      </c>
      <c r="F85" s="1647">
        <v>0</v>
      </c>
      <c r="G85" s="1639">
        <f>[5]I!G85+[5]II!G85+[5]III!G85</f>
        <v>94</v>
      </c>
      <c r="H85" s="1086">
        <f t="shared" si="1"/>
        <v>483.12000000000006</v>
      </c>
    </row>
    <row r="86" spans="1:8" s="205" customFormat="1" ht="14.1" customHeight="1">
      <c r="A86" s="1657" t="s">
        <v>2735</v>
      </c>
      <c r="B86" s="1672" t="s">
        <v>2736</v>
      </c>
      <c r="C86" s="1639">
        <f>[5]I!C86+[5]II!C86+[5]III!C86</f>
        <v>0</v>
      </c>
      <c r="D86" s="1647">
        <v>0</v>
      </c>
      <c r="E86" s="1639">
        <f>[5]I!E86+[5]II!E86+[5]III!E86</f>
        <v>2</v>
      </c>
      <c r="F86" s="1647">
        <v>2.6400000000000006</v>
      </c>
      <c r="G86" s="1639">
        <f>[5]I!G86+[5]II!G86+[5]III!G86</f>
        <v>2</v>
      </c>
      <c r="H86" s="1086">
        <f t="shared" si="1"/>
        <v>2.6400000000000006</v>
      </c>
    </row>
    <row r="87" spans="1:8" s="205" customFormat="1" ht="14.1" customHeight="1">
      <c r="A87" s="1651" t="s">
        <v>2737</v>
      </c>
      <c r="B87" s="226" t="s">
        <v>2738</v>
      </c>
      <c r="C87" s="1639">
        <f>[5]I!C87+[5]II!C87+[5]III!C87</f>
        <v>1</v>
      </c>
      <c r="D87" s="1647">
        <v>1.3200000000000003</v>
      </c>
      <c r="E87" s="1639">
        <f>[5]I!E87+[5]II!E87+[5]III!E87</f>
        <v>0</v>
      </c>
      <c r="F87" s="1647">
        <v>0</v>
      </c>
      <c r="G87" s="1639">
        <f>[5]I!G87+[5]II!G87+[5]III!G87</f>
        <v>1</v>
      </c>
      <c r="H87" s="1086">
        <f t="shared" si="1"/>
        <v>1.3200000000000003</v>
      </c>
    </row>
    <row r="88" spans="1:8" s="205" customFormat="1" ht="14.1" customHeight="1">
      <c r="A88" s="1663" t="s">
        <v>2739</v>
      </c>
      <c r="B88" s="1664" t="s">
        <v>2740</v>
      </c>
      <c r="C88" s="1639">
        <f>[5]I!C88+[5]II!C88+[5]III!C88</f>
        <v>107</v>
      </c>
      <c r="D88" s="1647">
        <v>0</v>
      </c>
      <c r="E88" s="1639">
        <f>[5]I!E88+[5]II!E88+[5]III!E88</f>
        <v>17</v>
      </c>
      <c r="F88" s="1647">
        <v>6</v>
      </c>
      <c r="G88" s="1639">
        <f>[5]I!G88+[5]II!G88+[5]III!G88</f>
        <v>124</v>
      </c>
      <c r="H88" s="1086">
        <f t="shared" si="1"/>
        <v>6</v>
      </c>
    </row>
    <row r="89" spans="1:8" s="205" customFormat="1" ht="14.1" customHeight="1">
      <c r="A89" s="1673" t="s">
        <v>2741</v>
      </c>
      <c r="B89" s="1674" t="s">
        <v>2742</v>
      </c>
      <c r="C89" s="1639">
        <f>[5]I!C89+[5]II!C89+[5]III!C89</f>
        <v>242</v>
      </c>
      <c r="D89" s="1647">
        <v>435.6</v>
      </c>
      <c r="E89" s="1639">
        <f>[5]I!E89+[5]II!E89+[5]III!E89</f>
        <v>34</v>
      </c>
      <c r="F89" s="1647">
        <v>157.08000000000001</v>
      </c>
      <c r="G89" s="1639">
        <f>[5]I!G89+[5]II!G89+[5]III!G89</f>
        <v>276</v>
      </c>
      <c r="H89" s="1086">
        <f t="shared" si="1"/>
        <v>592.68000000000006</v>
      </c>
    </row>
    <row r="90" spans="1:8" s="205" customFormat="1" ht="14.1" customHeight="1">
      <c r="A90" s="1085" t="s">
        <v>2743</v>
      </c>
      <c r="B90" s="1648" t="s">
        <v>2618</v>
      </c>
      <c r="C90" s="1639">
        <f>[5]I!C90+[5]II!C90+[5]III!C90</f>
        <v>30</v>
      </c>
      <c r="D90" s="1647">
        <v>138.6</v>
      </c>
      <c r="E90" s="1639">
        <f>[5]I!E90+[5]II!E90+[5]III!E90</f>
        <v>0</v>
      </c>
      <c r="F90" s="1647">
        <v>0</v>
      </c>
      <c r="G90" s="1639">
        <f>[5]I!G90+[5]II!G90+[5]III!G90</f>
        <v>30</v>
      </c>
      <c r="H90" s="1086">
        <f t="shared" si="1"/>
        <v>138.6</v>
      </c>
    </row>
    <row r="91" spans="1:8" s="205" customFormat="1" ht="14.1" customHeight="1">
      <c r="A91" s="1673" t="s">
        <v>5519</v>
      </c>
      <c r="B91" s="1674" t="s">
        <v>7350</v>
      </c>
      <c r="C91" s="1639">
        <f>[5]I!C91+[5]II!C91+[5]III!C91</f>
        <v>55</v>
      </c>
      <c r="D91" s="1647"/>
      <c r="E91" s="1639">
        <f>[5]I!E91+[5]II!E91+[5]III!E91</f>
        <v>3</v>
      </c>
      <c r="F91" s="1647"/>
      <c r="G91" s="1639">
        <f>[5]I!G91+[5]II!G91+[5]III!G91</f>
        <v>58</v>
      </c>
      <c r="H91" s="1086"/>
    </row>
    <row r="92" spans="1:8" s="205" customFormat="1" ht="14.1" customHeight="1">
      <c r="A92" s="1673" t="s">
        <v>5527</v>
      </c>
      <c r="B92" s="1674" t="s">
        <v>7351</v>
      </c>
      <c r="C92" s="1639">
        <f>[5]I!C92+[5]II!C92+[5]III!C92</f>
        <v>3</v>
      </c>
      <c r="D92" s="1647"/>
      <c r="E92" s="1639">
        <f>[5]I!E92+[5]II!E92+[5]III!E92</f>
        <v>7</v>
      </c>
      <c r="F92" s="1647"/>
      <c r="G92" s="1639">
        <f>[5]I!G92+[5]II!G92+[5]III!G92</f>
        <v>10</v>
      </c>
      <c r="H92" s="1086"/>
    </row>
    <row r="93" spans="1:8" s="205" customFormat="1" ht="14.1" customHeight="1">
      <c r="A93" s="1673" t="s">
        <v>5554</v>
      </c>
      <c r="B93" s="1675" t="s">
        <v>7352</v>
      </c>
      <c r="C93" s="1639">
        <f>[5]I!C93+[5]II!C93+[5]III!C93</f>
        <v>32</v>
      </c>
      <c r="D93" s="1647"/>
      <c r="E93" s="1639">
        <f>[5]I!E93+[5]II!E93+[5]III!E93</f>
        <v>6</v>
      </c>
      <c r="F93" s="1647"/>
      <c r="G93" s="1639">
        <f>[5]I!G93+[5]II!G93+[5]III!G93</f>
        <v>38</v>
      </c>
      <c r="H93" s="1086"/>
    </row>
    <row r="94" spans="1:8" s="205" customFormat="1" ht="14.1" customHeight="1">
      <c r="A94" s="1676" t="s">
        <v>3054</v>
      </c>
      <c r="B94" s="1646" t="s">
        <v>7353</v>
      </c>
      <c r="C94" s="1639">
        <f>[5]I!C94+[5]II!C94+[5]III!C94</f>
        <v>0</v>
      </c>
      <c r="D94" s="1647"/>
      <c r="E94" s="1639">
        <f>[5]I!E94+[5]II!E94+[5]III!E94</f>
        <v>1</v>
      </c>
      <c r="F94" s="1677"/>
      <c r="G94" s="1639">
        <f>[5]I!G94+[5]II!G94+[5]III!G94</f>
        <v>1</v>
      </c>
      <c r="H94" s="1086"/>
    </row>
    <row r="95" spans="1:8" s="205" customFormat="1" ht="14.1" customHeight="1">
      <c r="A95" s="1676" t="s">
        <v>3509</v>
      </c>
      <c r="B95" s="1646" t="s">
        <v>3510</v>
      </c>
      <c r="C95" s="1639">
        <f>[5]I!C95+[5]II!C95+[5]III!C95</f>
        <v>0</v>
      </c>
      <c r="D95" s="1678">
        <f>[5]I!D95+[5]II!D95+[5]III!D95</f>
        <v>0</v>
      </c>
      <c r="E95" s="1639">
        <f>[5]I!E95+[5]II!E95+[5]III!E95</f>
        <v>1</v>
      </c>
      <c r="F95" s="1678">
        <f>[5]I!F95+[5]II!F95+[5]III!F95</f>
        <v>0</v>
      </c>
      <c r="G95" s="1639">
        <f>[5]I!G95+[5]II!G95+[5]III!G95</f>
        <v>1</v>
      </c>
      <c r="H95" s="1678">
        <f>[5]I!H95+[5]II!H95+[5]III!H95</f>
        <v>0</v>
      </c>
    </row>
    <row r="96" spans="1:8" s="205" customFormat="1" ht="14.1" customHeight="1">
      <c r="A96" s="1679" t="s">
        <v>7354</v>
      </c>
      <c r="B96" s="1680" t="s">
        <v>7355</v>
      </c>
      <c r="C96" s="1639">
        <f>[5]I!C96+[5]II!C96+[5]III!C96</f>
        <v>2</v>
      </c>
      <c r="D96" s="1678">
        <f>[5]I!D96+[5]II!D96+[5]III!D96</f>
        <v>0</v>
      </c>
      <c r="E96" s="1639">
        <f>[5]I!E96+[5]II!E96+[5]III!E96</f>
        <v>0</v>
      </c>
      <c r="F96" s="1678">
        <f>[5]I!F96+[5]II!F96+[5]III!F96</f>
        <v>0</v>
      </c>
      <c r="G96" s="1639">
        <f>[5]I!G96+[5]II!G96+[5]III!G96</f>
        <v>2</v>
      </c>
      <c r="H96" s="1678">
        <f>[5]I!H96+[5]II!H96+[5]III!H96</f>
        <v>0</v>
      </c>
    </row>
    <row r="97" spans="1:8" s="205" customFormat="1" ht="14.1" customHeight="1">
      <c r="A97" s="1676" t="s">
        <v>7356</v>
      </c>
      <c r="B97" s="1680" t="s">
        <v>7357</v>
      </c>
      <c r="C97" s="1639">
        <f>[5]I!C97+[5]II!C97+[5]III!C97</f>
        <v>28</v>
      </c>
      <c r="D97" s="1678">
        <f>[5]I!D97+[5]II!D97+[5]III!D97</f>
        <v>0</v>
      </c>
      <c r="E97" s="1639">
        <f>[5]I!E97+[5]II!E97+[5]III!E97</f>
        <v>0</v>
      </c>
      <c r="F97" s="1678">
        <f>[5]I!F97+[5]II!F97+[5]III!F97</f>
        <v>0</v>
      </c>
      <c r="G97" s="1639">
        <f>[5]I!G97+[5]II!G97+[5]III!G97</f>
        <v>28</v>
      </c>
      <c r="H97" s="1678">
        <f>[5]I!H97+[5]II!H97+[5]III!H97</f>
        <v>0</v>
      </c>
    </row>
    <row r="98" spans="1:8" s="205" customFormat="1" ht="14.1" customHeight="1">
      <c r="A98" s="1681" t="s">
        <v>7358</v>
      </c>
      <c r="B98" s="1682" t="s">
        <v>7359</v>
      </c>
      <c r="C98" s="1639">
        <f>[5]I!C98+[5]II!C98+[5]III!C98</f>
        <v>7</v>
      </c>
      <c r="D98" s="1678">
        <f>[5]I!D98+[5]II!D98+[5]III!D98</f>
        <v>0</v>
      </c>
      <c r="E98" s="1639">
        <f>[5]I!E98+[5]II!E98+[5]III!E98</f>
        <v>0</v>
      </c>
      <c r="F98" s="1678">
        <f>[5]I!F98+[5]II!F98+[5]III!F98</f>
        <v>0</v>
      </c>
      <c r="G98" s="1639">
        <f>[5]I!G98+[5]II!G98+[5]III!G98</f>
        <v>7</v>
      </c>
      <c r="H98" s="1678">
        <f>[5]I!H98+[5]II!H98+[5]III!H98</f>
        <v>0</v>
      </c>
    </row>
    <row r="99" spans="1:8" s="205" customFormat="1" ht="14.1" customHeight="1">
      <c r="A99" s="1683" t="s">
        <v>7360</v>
      </c>
      <c r="B99" s="1684" t="s">
        <v>7361</v>
      </c>
      <c r="C99" s="1639">
        <f>[5]I!C99+[5]II!C99+[5]III!C99</f>
        <v>6</v>
      </c>
      <c r="D99" s="1678">
        <f>[5]I!D99+[5]II!D99+[5]III!D99</f>
        <v>0</v>
      </c>
      <c r="E99" s="1639">
        <f>[5]I!E99+[5]II!E99+[5]III!E99</f>
        <v>0</v>
      </c>
      <c r="F99" s="1678">
        <f>[5]I!F99+[5]II!F99+[5]III!F99</f>
        <v>0</v>
      </c>
      <c r="G99" s="1639">
        <f>[5]I!G99+[5]II!G99+[5]III!G99</f>
        <v>6</v>
      </c>
      <c r="H99" s="1678">
        <f>[5]I!H99+[5]II!H99+[5]III!H99</f>
        <v>0</v>
      </c>
    </row>
    <row r="100" spans="1:8" s="205" customFormat="1" ht="14.1" customHeight="1">
      <c r="A100" s="1683" t="s">
        <v>7362</v>
      </c>
      <c r="B100" s="1684" t="s">
        <v>7363</v>
      </c>
      <c r="C100" s="1639">
        <f>[5]I!C100+[5]II!C100+[5]III!C100</f>
        <v>5</v>
      </c>
      <c r="D100" s="1678">
        <f>[5]I!D100+[5]II!D100+[5]III!D100</f>
        <v>0</v>
      </c>
      <c r="E100" s="1639">
        <f>[5]I!E100+[5]II!E100+[5]III!E100</f>
        <v>0</v>
      </c>
      <c r="F100" s="1678">
        <f>[5]I!F100+[5]II!F100+[5]III!F100</f>
        <v>0</v>
      </c>
      <c r="G100" s="1639">
        <f>[5]I!G100+[5]II!G100+[5]III!G100</f>
        <v>5</v>
      </c>
      <c r="H100" s="1678">
        <f>[5]I!H100+[5]II!H100+[5]III!H100</f>
        <v>0</v>
      </c>
    </row>
    <row r="101" spans="1:8" s="205" customFormat="1" ht="14.1" customHeight="1">
      <c r="A101" s="1683" t="s">
        <v>7364</v>
      </c>
      <c r="B101" s="1684" t="s">
        <v>7365</v>
      </c>
      <c r="C101" s="1639">
        <f>[5]I!C101+[5]II!C101+[5]III!C101</f>
        <v>22</v>
      </c>
      <c r="D101" s="1678">
        <f>[5]I!D101+[5]II!D101+[5]III!D101</f>
        <v>0</v>
      </c>
      <c r="E101" s="1639">
        <f>[5]I!E101+[5]II!E101+[5]III!E101</f>
        <v>0</v>
      </c>
      <c r="F101" s="1678">
        <f>[5]I!F101+[5]II!F101+[5]III!F101</f>
        <v>0</v>
      </c>
      <c r="G101" s="1639">
        <f>[5]I!G101+[5]II!G101+[5]III!G101</f>
        <v>22</v>
      </c>
      <c r="H101" s="1678">
        <f>[5]I!H101+[5]II!H101+[5]III!H101</f>
        <v>0</v>
      </c>
    </row>
    <row r="102" spans="1:8" s="205" customFormat="1" ht="14.1" customHeight="1">
      <c r="A102" s="1676" t="s">
        <v>7366</v>
      </c>
      <c r="B102" s="1684" t="s">
        <v>7367</v>
      </c>
      <c r="C102" s="1639">
        <f>[5]I!C102+[5]II!C102+[5]III!C102</f>
        <v>9</v>
      </c>
      <c r="D102" s="1678">
        <f>[5]I!D102+[5]II!D102+[5]III!D102</f>
        <v>0</v>
      </c>
      <c r="E102" s="1639">
        <f>[5]I!E102+[5]II!E102+[5]III!E102</f>
        <v>0</v>
      </c>
      <c r="F102" s="1678">
        <f>[5]I!F102+[5]II!F102+[5]III!F102</f>
        <v>0</v>
      </c>
      <c r="G102" s="1639">
        <f>[5]I!G102+[5]II!G102+[5]III!G102</f>
        <v>9</v>
      </c>
      <c r="H102" s="1678">
        <f>[5]I!H102+[5]II!H102+[5]III!H102</f>
        <v>0</v>
      </c>
    </row>
    <row r="103" spans="1:8" s="205" customFormat="1" ht="14.1" customHeight="1">
      <c r="A103" s="1676" t="s">
        <v>7368</v>
      </c>
      <c r="B103" s="1684" t="s">
        <v>7369</v>
      </c>
      <c r="C103" s="1639">
        <f>[5]I!C103+[5]II!C103+[5]III!C103</f>
        <v>9</v>
      </c>
      <c r="D103" s="1678">
        <f>[5]I!D103+[5]II!D103+[5]III!D103</f>
        <v>0</v>
      </c>
      <c r="E103" s="1639">
        <f>[5]I!E103+[5]II!E103+[5]III!E103</f>
        <v>0</v>
      </c>
      <c r="F103" s="1678">
        <f>[5]I!F103+[5]II!F103+[5]III!F103</f>
        <v>0</v>
      </c>
      <c r="G103" s="1639">
        <f>[5]I!G103+[5]II!G103+[5]III!G103</f>
        <v>9</v>
      </c>
      <c r="H103" s="1678">
        <f>[5]I!H103+[5]II!H103+[5]III!H103</f>
        <v>0</v>
      </c>
    </row>
    <row r="104" spans="1:8" s="205" customFormat="1" ht="14.1" customHeight="1">
      <c r="A104" s="1676">
        <v>57715001</v>
      </c>
      <c r="B104" s="1684" t="s">
        <v>7370</v>
      </c>
      <c r="C104" s="1639">
        <f>[5]I!C104+[5]II!C104+[5]III!C104</f>
        <v>10</v>
      </c>
      <c r="D104" s="1678">
        <f>[5]I!D104+[5]II!D104+[5]III!D104</f>
        <v>0</v>
      </c>
      <c r="E104" s="1639">
        <f>[5]I!E104+[5]II!E104+[5]III!E104</f>
        <v>0</v>
      </c>
      <c r="F104" s="1678">
        <f>[5]I!F104+[5]II!F104+[5]III!F104</f>
        <v>0</v>
      </c>
      <c r="G104" s="1639">
        <f>[5]I!G104+[5]II!G104+[5]III!G104</f>
        <v>10</v>
      </c>
      <c r="H104" s="1678">
        <f>[5]I!H104+[5]II!H104+[5]III!H104</f>
        <v>0</v>
      </c>
    </row>
    <row r="105" spans="1:8" s="205" customFormat="1" ht="14.1" customHeight="1">
      <c r="A105" s="1676" t="s">
        <v>7371</v>
      </c>
      <c r="B105" s="1684" t="s">
        <v>7372</v>
      </c>
      <c r="C105" s="1639">
        <f>[5]I!C105+[5]II!C105+[5]III!C105</f>
        <v>4</v>
      </c>
      <c r="D105" s="1678">
        <f>[5]I!D105+[5]II!D105+[5]III!D105</f>
        <v>0</v>
      </c>
      <c r="E105" s="1639">
        <f>[5]I!E105+[5]II!E105+[5]III!E105</f>
        <v>0</v>
      </c>
      <c r="F105" s="1678">
        <f>[5]I!F105+[5]II!F105+[5]III!F105</f>
        <v>0</v>
      </c>
      <c r="G105" s="1639">
        <f>[5]I!G105+[5]II!G105+[5]III!G105</f>
        <v>4</v>
      </c>
      <c r="H105" s="1678">
        <f>[5]I!H105+[5]II!H105+[5]III!H105</f>
        <v>0</v>
      </c>
    </row>
    <row r="106" spans="1:8" s="205" customFormat="1" ht="14.1" customHeight="1">
      <c r="A106" s="1676" t="s">
        <v>7373</v>
      </c>
      <c r="B106" s="1684" t="s">
        <v>7374</v>
      </c>
      <c r="C106" s="1639">
        <f>[5]I!C106+[5]II!C106+[5]III!C106</f>
        <v>5</v>
      </c>
      <c r="D106" s="1678">
        <f>[5]I!D106+[5]II!D106+[5]III!D106</f>
        <v>0</v>
      </c>
      <c r="E106" s="1639">
        <f>[5]I!E106+[5]II!E106+[5]III!E106</f>
        <v>0</v>
      </c>
      <c r="F106" s="1678">
        <f>[5]I!F106+[5]II!F106+[5]III!F106</f>
        <v>0</v>
      </c>
      <c r="G106" s="1639">
        <f>[5]I!G106+[5]II!G106+[5]III!G106</f>
        <v>5</v>
      </c>
      <c r="H106" s="1678">
        <f>[5]I!H106+[5]II!H106+[5]III!H106</f>
        <v>0</v>
      </c>
    </row>
    <row r="107" spans="1:8" s="205" customFormat="1" ht="14.1" customHeight="1">
      <c r="A107" s="1679" t="s">
        <v>7375</v>
      </c>
      <c r="B107" s="1685" t="s">
        <v>7376</v>
      </c>
      <c r="C107" s="1639">
        <f>[5]I!C107+[5]II!C107+[5]III!C107</f>
        <v>1</v>
      </c>
      <c r="D107" s="1678">
        <f>[5]I!D107+[5]II!D107+[5]III!D107</f>
        <v>0</v>
      </c>
      <c r="E107" s="1639">
        <f>[5]I!E107+[5]II!E107+[5]III!E107</f>
        <v>0</v>
      </c>
      <c r="F107" s="1678">
        <f>[5]I!F107+[5]II!F107+[5]III!F107</f>
        <v>0</v>
      </c>
      <c r="G107" s="1639">
        <f>[5]I!G107+[5]II!G107+[5]III!G107</f>
        <v>1</v>
      </c>
      <c r="H107" s="1678">
        <f>[5]I!H107+[5]II!H107+[5]III!H107</f>
        <v>0</v>
      </c>
    </row>
    <row r="108" spans="1:8" s="205" customFormat="1" ht="14.1" customHeight="1">
      <c r="A108" s="1679" t="s">
        <v>7377</v>
      </c>
      <c r="B108" s="1684" t="s">
        <v>7378</v>
      </c>
      <c r="C108" s="1639">
        <f>[5]I!C108+[5]II!C108+[5]III!C108</f>
        <v>3</v>
      </c>
      <c r="D108" s="1678">
        <f>[5]I!D108+[5]II!D108+[5]III!D108</f>
        <v>0</v>
      </c>
      <c r="E108" s="1639">
        <f>[5]I!E108+[5]II!E108+[5]III!E108</f>
        <v>0</v>
      </c>
      <c r="F108" s="1678">
        <f>[5]I!F108+[5]II!F108+[5]III!F108</f>
        <v>0</v>
      </c>
      <c r="G108" s="1639">
        <f>[5]I!G108+[5]II!G108+[5]III!G108</f>
        <v>3</v>
      </c>
      <c r="H108" s="1678">
        <f>[5]I!H108+[5]II!H108+[5]III!H108</f>
        <v>0</v>
      </c>
    </row>
    <row r="109" spans="1:8" s="205" customFormat="1" ht="14.1" customHeight="1">
      <c r="A109" s="1676" t="s">
        <v>7379</v>
      </c>
      <c r="B109" s="1684" t="s">
        <v>7380</v>
      </c>
      <c r="C109" s="1639">
        <f>[5]I!C109+[5]II!C109+[5]III!C109</f>
        <v>7</v>
      </c>
      <c r="D109" s="1678">
        <f>[5]I!D109+[5]II!D109+[5]III!D109</f>
        <v>0</v>
      </c>
      <c r="E109" s="1639">
        <f>[5]I!E109+[5]II!E109+[5]III!E109</f>
        <v>0</v>
      </c>
      <c r="F109" s="1678">
        <f>[5]I!F109+[5]II!F109+[5]III!F109</f>
        <v>0</v>
      </c>
      <c r="G109" s="1639">
        <f>[5]I!G109+[5]II!G109+[5]III!G109</f>
        <v>7</v>
      </c>
      <c r="H109" s="1678">
        <f>[5]I!H109+[5]II!H109+[5]III!H109</f>
        <v>0</v>
      </c>
    </row>
    <row r="110" spans="1:8" s="205" customFormat="1" ht="14.1" customHeight="1">
      <c r="A110" s="1676" t="s">
        <v>7381</v>
      </c>
      <c r="B110" s="1684" t="s">
        <v>7382</v>
      </c>
      <c r="C110" s="1639">
        <f>[5]I!C110+[5]II!C110+[5]III!C110</f>
        <v>6</v>
      </c>
      <c r="D110" s="1678">
        <f>[5]I!D110+[5]II!D110+[5]III!D110</f>
        <v>0</v>
      </c>
      <c r="E110" s="1639">
        <f>[5]I!E110+[5]II!E110+[5]III!E110</f>
        <v>0</v>
      </c>
      <c r="F110" s="1678">
        <f>[5]I!F110+[5]II!F110+[5]III!F110</f>
        <v>0</v>
      </c>
      <c r="G110" s="1639">
        <f>[5]I!G110+[5]II!G110+[5]III!G110</f>
        <v>6</v>
      </c>
      <c r="H110" s="1678">
        <f>[5]I!H110+[5]II!H110+[5]III!H110</f>
        <v>0</v>
      </c>
    </row>
    <row r="111" spans="1:8" s="205" customFormat="1" ht="14.1" customHeight="1">
      <c r="A111" s="1676" t="s">
        <v>7383</v>
      </c>
      <c r="B111" s="1684" t="s">
        <v>7384</v>
      </c>
      <c r="C111" s="1639">
        <f>[5]I!C111+[5]II!C111+[5]III!C111</f>
        <v>8</v>
      </c>
      <c r="D111" s="1678">
        <f>[5]I!D111+[5]II!D111+[5]III!D111</f>
        <v>0</v>
      </c>
      <c r="E111" s="1639">
        <f>[5]I!E111+[5]II!E111+[5]III!E111</f>
        <v>0</v>
      </c>
      <c r="F111" s="1678">
        <f>[5]I!F111+[5]II!F111+[5]III!F111</f>
        <v>0</v>
      </c>
      <c r="G111" s="1639">
        <f>[5]I!G111+[5]II!G111+[5]III!G111</f>
        <v>8</v>
      </c>
      <c r="H111" s="1678">
        <f>[5]I!H111+[5]II!H111+[5]III!H111</f>
        <v>0</v>
      </c>
    </row>
    <row r="112" spans="1:8" s="205" customFormat="1" ht="14.1" customHeight="1">
      <c r="A112" s="1679" t="s">
        <v>7385</v>
      </c>
      <c r="B112" s="1684" t="s">
        <v>7386</v>
      </c>
      <c r="C112" s="1639">
        <f>[5]I!C112+[5]II!C112+[5]III!C112</f>
        <v>7</v>
      </c>
      <c r="D112" s="1678">
        <f>[5]I!D112+[5]II!D112+[5]III!D112</f>
        <v>0</v>
      </c>
      <c r="E112" s="1639">
        <f>[5]I!E112+[5]II!E112+[5]III!E112</f>
        <v>0</v>
      </c>
      <c r="F112" s="1678">
        <f>[5]I!F112+[5]II!F112+[5]III!F112</f>
        <v>0</v>
      </c>
      <c r="G112" s="1639">
        <f>[5]I!G112+[5]II!G112+[5]III!G112</f>
        <v>7</v>
      </c>
      <c r="H112" s="1678">
        <f>[5]I!H112+[5]II!H112+[5]III!H112</f>
        <v>0</v>
      </c>
    </row>
    <row r="113" spans="1:8" s="205" customFormat="1" ht="14.1" customHeight="1">
      <c r="A113" s="1686" t="s">
        <v>7387</v>
      </c>
      <c r="B113" s="1684" t="s">
        <v>7388</v>
      </c>
      <c r="C113" s="1639">
        <f>[5]I!C113+[5]II!C113+[5]III!C113</f>
        <v>97</v>
      </c>
      <c r="D113" s="1678">
        <f>[5]I!D113+[5]II!D113+[5]III!D113</f>
        <v>0</v>
      </c>
      <c r="E113" s="1639">
        <f>[5]I!E113+[5]II!E113+[5]III!E113</f>
        <v>0</v>
      </c>
      <c r="F113" s="1678">
        <f>[5]I!F113+[5]II!F113+[5]III!F113</f>
        <v>0</v>
      </c>
      <c r="G113" s="1639">
        <f>[5]I!G113+[5]II!G113+[5]III!G113</f>
        <v>97</v>
      </c>
      <c r="H113" s="1678">
        <f>[5]I!H113+[5]II!H113+[5]III!H113</f>
        <v>0</v>
      </c>
    </row>
    <row r="114" spans="1:8" s="205" customFormat="1" ht="14.1" customHeight="1">
      <c r="A114" s="1676" t="s">
        <v>7389</v>
      </c>
      <c r="B114" s="1685" t="s">
        <v>7390</v>
      </c>
      <c r="C114" s="1639">
        <f>[5]I!C114+[5]II!C114+[5]III!C114</f>
        <v>474</v>
      </c>
      <c r="D114" s="1678">
        <f>[5]I!D114+[5]II!D114+[5]III!D114</f>
        <v>0</v>
      </c>
      <c r="E114" s="1639">
        <f>[5]I!E114+[5]II!E114+[5]III!E114</f>
        <v>0</v>
      </c>
      <c r="F114" s="1678">
        <f>[5]I!F114+[5]II!F114+[5]III!F114</f>
        <v>0</v>
      </c>
      <c r="G114" s="1639">
        <f>[5]I!G114+[5]II!G114+[5]III!G114</f>
        <v>474</v>
      </c>
      <c r="H114" s="1678">
        <f>[5]I!H114+[5]II!H114+[5]III!H114</f>
        <v>0</v>
      </c>
    </row>
    <row r="115" spans="1:8" s="205" customFormat="1" ht="14.1" customHeight="1">
      <c r="A115" s="1679" t="s">
        <v>7391</v>
      </c>
      <c r="B115" s="1687" t="s">
        <v>7392</v>
      </c>
      <c r="C115" s="1639">
        <f>[5]I!C115+[5]II!C115+[5]III!C115</f>
        <v>6</v>
      </c>
      <c r="D115" s="1678">
        <f>[5]I!D115+[5]II!D115+[5]III!D115</f>
        <v>0</v>
      </c>
      <c r="E115" s="1639">
        <f>[5]I!E115+[5]II!E115+[5]III!E115</f>
        <v>0</v>
      </c>
      <c r="F115" s="1678">
        <f>[5]I!F115+[5]II!F115+[5]III!F115</f>
        <v>0</v>
      </c>
      <c r="G115" s="1639">
        <f>[5]I!G115+[5]II!G115+[5]III!G115</f>
        <v>6</v>
      </c>
      <c r="H115" s="1678">
        <f>[5]I!H115+[5]II!H115+[5]III!H115</f>
        <v>0</v>
      </c>
    </row>
    <row r="116" spans="1:8" s="205" customFormat="1" ht="14.1" customHeight="1">
      <c r="A116" s="1688" t="s">
        <v>7393</v>
      </c>
      <c r="B116" s="1684" t="s">
        <v>7394</v>
      </c>
      <c r="C116" s="1639">
        <f>[5]I!C116+[5]II!C116+[5]III!C116</f>
        <v>39</v>
      </c>
      <c r="D116" s="1678">
        <f>[5]I!D116+[5]II!D116+[5]III!D116</f>
        <v>0</v>
      </c>
      <c r="E116" s="1639">
        <f>[5]I!E116+[5]II!E116+[5]III!E116</f>
        <v>0</v>
      </c>
      <c r="F116" s="1678">
        <f>[5]I!F116+[5]II!F116+[5]III!F116</f>
        <v>0</v>
      </c>
      <c r="G116" s="1639">
        <f>[5]I!G116+[5]II!G116+[5]III!G116</f>
        <v>39</v>
      </c>
      <c r="H116" s="1678">
        <f>[5]I!H116+[5]II!H116+[5]III!H116</f>
        <v>0</v>
      </c>
    </row>
    <row r="117" spans="1:8" s="205" customFormat="1" ht="14.1" customHeight="1">
      <c r="A117" s="1688" t="s">
        <v>7395</v>
      </c>
      <c r="B117" s="1684" t="s">
        <v>7396</v>
      </c>
      <c r="C117" s="1639">
        <f>[5]I!C117+[5]II!C117+[5]III!C117</f>
        <v>168</v>
      </c>
      <c r="D117" s="1678">
        <f>[5]I!D117+[5]II!D117+[5]III!D117</f>
        <v>0</v>
      </c>
      <c r="E117" s="1639">
        <f>[5]I!E117+[5]II!E117+[5]III!E117</f>
        <v>0</v>
      </c>
      <c r="F117" s="1678">
        <f>[5]I!F117+[5]II!F117+[5]III!F117</f>
        <v>0</v>
      </c>
      <c r="G117" s="1639">
        <f>[5]I!G117+[5]II!G117+[5]III!G117</f>
        <v>168</v>
      </c>
      <c r="H117" s="1678">
        <f>[5]I!H117+[5]II!H117+[5]III!H117</f>
        <v>0</v>
      </c>
    </row>
    <row r="118" spans="1:8" s="205" customFormat="1" ht="14.1" customHeight="1">
      <c r="A118" s="1689" t="s">
        <v>7397</v>
      </c>
      <c r="B118" s="1685" t="s">
        <v>7398</v>
      </c>
      <c r="C118" s="1639">
        <f>[5]I!C118+[5]II!C118+[5]III!C118</f>
        <v>4</v>
      </c>
      <c r="D118" s="1678">
        <f>[5]I!D118+[5]II!D118+[5]III!D118</f>
        <v>0</v>
      </c>
      <c r="E118" s="1639">
        <f>[5]I!E118+[5]II!E118+[5]III!E118</f>
        <v>0</v>
      </c>
      <c r="F118" s="1678">
        <f>[5]I!F118+[5]II!F118+[5]III!F118</f>
        <v>0</v>
      </c>
      <c r="G118" s="1639">
        <f>[5]I!G118+[5]II!G118+[5]III!G118</f>
        <v>4</v>
      </c>
      <c r="H118" s="1678">
        <f>[5]I!H118+[5]II!H118+[5]III!H118</f>
        <v>0</v>
      </c>
    </row>
    <row r="119" spans="1:8" s="205" customFormat="1" ht="14.1" customHeight="1">
      <c r="A119" s="1688" t="s">
        <v>7399</v>
      </c>
      <c r="B119" s="1685" t="s">
        <v>7400</v>
      </c>
      <c r="C119" s="1639">
        <f>[5]I!C119+[5]II!C119+[5]III!C119</f>
        <v>1</v>
      </c>
      <c r="D119" s="1678">
        <f>[5]I!D119+[5]II!D119+[5]III!D119</f>
        <v>0</v>
      </c>
      <c r="E119" s="1639">
        <f>[5]I!E119+[5]II!E119+[5]III!E119</f>
        <v>0</v>
      </c>
      <c r="F119" s="1678">
        <f>[5]I!F119+[5]II!F119+[5]III!F119</f>
        <v>0</v>
      </c>
      <c r="G119" s="1639">
        <f>[5]I!G119+[5]II!G119+[5]III!G119</f>
        <v>1</v>
      </c>
      <c r="H119" s="1678">
        <f>[5]I!H119+[5]II!H119+[5]III!H119</f>
        <v>0</v>
      </c>
    </row>
    <row r="120" spans="1:8" s="205" customFormat="1" ht="14.1" customHeight="1">
      <c r="A120" s="1688" t="s">
        <v>7401</v>
      </c>
      <c r="B120" s="1684" t="s">
        <v>7402</v>
      </c>
      <c r="C120" s="1639">
        <f>[5]I!C120+[5]II!C120+[5]III!C120</f>
        <v>55</v>
      </c>
      <c r="D120" s="1678">
        <f>[5]I!D120+[5]II!D120+[5]III!D120</f>
        <v>0</v>
      </c>
      <c r="E120" s="1639">
        <f>[5]I!E120+[5]II!E120+[5]III!E120</f>
        <v>0</v>
      </c>
      <c r="F120" s="1678">
        <f>[5]I!F120+[5]II!F120+[5]III!F120</f>
        <v>0</v>
      </c>
      <c r="G120" s="1639">
        <f>[5]I!G120+[5]II!G120+[5]III!G120</f>
        <v>55</v>
      </c>
      <c r="H120" s="1678">
        <f>[5]I!H120+[5]II!H120+[5]III!H120</f>
        <v>0</v>
      </c>
    </row>
    <row r="121" spans="1:8" s="205" customFormat="1" ht="14.1" customHeight="1">
      <c r="A121" s="1688" t="s">
        <v>7403</v>
      </c>
      <c r="B121" s="1684" t="s">
        <v>7404</v>
      </c>
      <c r="C121" s="1639">
        <f>[5]I!C121+[5]II!C121+[5]III!C121</f>
        <v>0</v>
      </c>
      <c r="D121" s="1678">
        <f>[5]I!D121+[5]II!D121+[5]III!D121</f>
        <v>0</v>
      </c>
      <c r="E121" s="1639">
        <f>[5]I!E121+[5]II!E121+[5]III!E121</f>
        <v>0</v>
      </c>
      <c r="F121" s="1678">
        <f>[5]I!F121+[5]II!F121+[5]III!F121</f>
        <v>0</v>
      </c>
      <c r="G121" s="1639">
        <f>[5]I!G121+[5]II!G121+[5]III!G121</f>
        <v>0</v>
      </c>
      <c r="H121" s="1678">
        <f>[5]I!H121+[5]II!H121+[5]III!H121</f>
        <v>0</v>
      </c>
    </row>
    <row r="122" spans="1:8" s="205" customFormat="1" ht="14.1" customHeight="1">
      <c r="A122" s="1690" t="s">
        <v>7405</v>
      </c>
      <c r="B122" s="1684" t="s">
        <v>7406</v>
      </c>
      <c r="C122" s="1639">
        <f>[5]I!C122+[5]II!C122+[5]III!C122</f>
        <v>0</v>
      </c>
      <c r="D122" s="1678">
        <f>[5]I!D122+[5]II!D122+[5]III!D122</f>
        <v>0</v>
      </c>
      <c r="E122" s="1639">
        <f>[5]I!E122+[5]II!E122+[5]III!E122</f>
        <v>0</v>
      </c>
      <c r="F122" s="1678">
        <f>[5]I!F122+[5]II!F122+[5]III!F122</f>
        <v>0</v>
      </c>
      <c r="G122" s="1639">
        <f>[5]I!G122+[5]II!G122+[5]III!G122</f>
        <v>0</v>
      </c>
      <c r="H122" s="1678">
        <f>[5]I!H122+[5]II!H122+[5]III!H122</f>
        <v>0</v>
      </c>
    </row>
    <row r="123" spans="1:8" s="205" customFormat="1" ht="14.1" customHeight="1">
      <c r="A123" s="1688" t="s">
        <v>7407</v>
      </c>
      <c r="B123" s="1684" t="s">
        <v>7408</v>
      </c>
      <c r="C123" s="1639">
        <f>[5]I!C123+[5]II!C123+[5]III!C123</f>
        <v>0</v>
      </c>
      <c r="D123" s="1678">
        <f>[5]I!D123+[5]II!D123+[5]III!D123</f>
        <v>0</v>
      </c>
      <c r="E123" s="1639">
        <f>[5]I!E123+[5]II!E123+[5]III!E123</f>
        <v>0</v>
      </c>
      <c r="F123" s="1678">
        <f>[5]I!F123+[5]II!F123+[5]III!F123</f>
        <v>0</v>
      </c>
      <c r="G123" s="1639">
        <f>[5]I!G123+[5]II!G123+[5]III!G123</f>
        <v>0</v>
      </c>
      <c r="H123" s="1678">
        <f>[5]I!H123+[5]II!H123+[5]III!H123</f>
        <v>0</v>
      </c>
    </row>
    <row r="124" spans="1:8" s="205" customFormat="1" ht="14.1" customHeight="1">
      <c r="A124" s="1688" t="s">
        <v>7409</v>
      </c>
      <c r="B124" s="1684" t="s">
        <v>7410</v>
      </c>
      <c r="C124" s="1639">
        <f>[5]I!C124+[5]II!C124+[5]III!C124</f>
        <v>0</v>
      </c>
      <c r="D124" s="1678">
        <f>[5]I!D124+[5]II!D124+[5]III!D124</f>
        <v>0</v>
      </c>
      <c r="E124" s="1639">
        <f>[5]I!E124+[5]II!E124+[5]III!E124</f>
        <v>0</v>
      </c>
      <c r="F124" s="1678">
        <f>[5]I!F124+[5]II!F124+[5]III!F124</f>
        <v>0</v>
      </c>
      <c r="G124" s="1639">
        <f>[5]I!G124+[5]II!G124+[5]III!G124</f>
        <v>0</v>
      </c>
      <c r="H124" s="1678">
        <f>[5]I!H124+[5]II!H124+[5]III!H124</f>
        <v>0</v>
      </c>
    </row>
    <row r="125" spans="1:8" s="205" customFormat="1" ht="14.1" customHeight="1">
      <c r="A125" s="1691" t="s">
        <v>7411</v>
      </c>
      <c r="B125" s="1692" t="s">
        <v>7412</v>
      </c>
      <c r="C125" s="1639">
        <f>[5]I!C125+[5]II!C125+[5]III!C125</f>
        <v>7</v>
      </c>
      <c r="D125" s="1678">
        <f>[5]I!D125+[5]II!D125+[5]III!D125</f>
        <v>0</v>
      </c>
      <c r="E125" s="1639">
        <f>[5]I!E125+[5]II!E125+[5]III!E125</f>
        <v>0</v>
      </c>
      <c r="F125" s="1678">
        <f>[5]I!F125+[5]II!F125+[5]III!F125</f>
        <v>0</v>
      </c>
      <c r="G125" s="1639">
        <f>[5]I!G125+[5]II!G125+[5]III!G125</f>
        <v>7</v>
      </c>
      <c r="H125" s="1678">
        <f>[5]I!H125+[5]II!H125+[5]III!H125</f>
        <v>0</v>
      </c>
    </row>
    <row r="126" spans="1:8" s="205" customFormat="1" ht="14.1" customHeight="1">
      <c r="A126" s="1688" t="s">
        <v>7413</v>
      </c>
      <c r="B126" s="1692" t="s">
        <v>7414</v>
      </c>
      <c r="C126" s="1639">
        <f>[5]I!C126+[5]II!C126+[5]III!C126</f>
        <v>1</v>
      </c>
      <c r="D126" s="1678">
        <f>[5]I!D126+[5]II!D126+[5]III!D126</f>
        <v>0</v>
      </c>
      <c r="E126" s="1639">
        <f>[5]I!E126+[5]II!E126+[5]III!E126</f>
        <v>0</v>
      </c>
      <c r="F126" s="1678">
        <f>[5]I!F126+[5]II!F126+[5]III!F126</f>
        <v>0</v>
      </c>
      <c r="G126" s="1639">
        <f>[5]I!G126+[5]II!G126+[5]III!G126</f>
        <v>1</v>
      </c>
      <c r="H126" s="1678">
        <f>[5]I!H126+[5]II!H126+[5]III!H126</f>
        <v>0</v>
      </c>
    </row>
    <row r="127" spans="1:8" s="205" customFormat="1" ht="14.1" customHeight="1">
      <c r="A127" s="1688" t="s">
        <v>7415</v>
      </c>
      <c r="B127" s="1692" t="s">
        <v>2644</v>
      </c>
      <c r="C127" s="1639">
        <f>[5]I!C127+[5]II!C127+[5]III!C127</f>
        <v>6</v>
      </c>
      <c r="D127" s="1678">
        <f>[5]I!D127+[5]II!D127+[5]III!D127</f>
        <v>0</v>
      </c>
      <c r="E127" s="1639">
        <f>[5]I!E127+[5]II!E127+[5]III!E127</f>
        <v>0</v>
      </c>
      <c r="F127" s="1678">
        <f>[5]I!F127+[5]II!F127+[5]III!F127</f>
        <v>0</v>
      </c>
      <c r="G127" s="1639">
        <f>[5]I!G127+[5]II!G127+[5]III!G127</f>
        <v>6</v>
      </c>
      <c r="H127" s="1678">
        <f>[5]I!H127+[5]II!H127+[5]III!H127</f>
        <v>0</v>
      </c>
    </row>
    <row r="128" spans="1:8" s="205" customFormat="1" ht="14.1" customHeight="1">
      <c r="A128" s="1688" t="s">
        <v>7416</v>
      </c>
      <c r="B128" s="1692" t="s">
        <v>7417</v>
      </c>
      <c r="C128" s="1639">
        <f>[5]I!C128+[5]II!C128+[5]III!C128</f>
        <v>5</v>
      </c>
      <c r="D128" s="1678">
        <f>[5]I!D128+[5]II!D128+[5]III!D128</f>
        <v>0</v>
      </c>
      <c r="E128" s="1639">
        <f>[5]I!E128+[5]II!E128+[5]III!E128</f>
        <v>0</v>
      </c>
      <c r="F128" s="1678">
        <f>[5]I!F128+[5]II!F128+[5]III!F128</f>
        <v>0</v>
      </c>
      <c r="G128" s="1639">
        <f>[5]I!G128+[5]II!G128+[5]III!G128</f>
        <v>5</v>
      </c>
      <c r="H128" s="1678">
        <f>[5]I!H128+[5]II!H128+[5]III!H128</f>
        <v>0</v>
      </c>
    </row>
    <row r="129" spans="1:8" s="205" customFormat="1" ht="14.1" customHeight="1">
      <c r="A129" s="1688" t="s">
        <v>7418</v>
      </c>
      <c r="B129" s="1692" t="s">
        <v>7419</v>
      </c>
      <c r="C129" s="1639">
        <f>[5]I!C129+[5]II!C129+[5]III!C129</f>
        <v>22</v>
      </c>
      <c r="D129" s="1678">
        <f>[5]I!D129+[5]II!D129+[5]III!D129</f>
        <v>0</v>
      </c>
      <c r="E129" s="1639">
        <f>[5]I!E129+[5]II!E129+[5]III!E129</f>
        <v>0</v>
      </c>
      <c r="F129" s="1678">
        <f>[5]I!F129+[5]II!F129+[5]III!F129</f>
        <v>0</v>
      </c>
      <c r="G129" s="1639">
        <f>[5]I!G129+[5]II!G129+[5]III!G129</f>
        <v>22</v>
      </c>
      <c r="H129" s="1678">
        <f>[5]I!H129+[5]II!H129+[5]III!H129</f>
        <v>0</v>
      </c>
    </row>
    <row r="130" spans="1:8" s="205" customFormat="1" ht="14.1" customHeight="1">
      <c r="A130" s="1688" t="s">
        <v>7420</v>
      </c>
      <c r="B130" s="1692" t="s">
        <v>7421</v>
      </c>
      <c r="C130" s="1639">
        <f>[5]I!C130+[5]II!C130+[5]III!C130</f>
        <v>9</v>
      </c>
      <c r="D130" s="1678">
        <f>[5]I!D130+[5]II!D130+[5]III!D130</f>
        <v>0</v>
      </c>
      <c r="E130" s="1639">
        <f>[5]I!E130+[5]II!E130+[5]III!E130</f>
        <v>0</v>
      </c>
      <c r="F130" s="1678">
        <f>[5]I!F130+[5]II!F130+[5]III!F130</f>
        <v>0</v>
      </c>
      <c r="G130" s="1639">
        <f>[5]I!G130+[5]II!G130+[5]III!G130</f>
        <v>9</v>
      </c>
      <c r="H130" s="1678">
        <f>[5]I!H130+[5]II!H130+[5]III!H130</f>
        <v>0</v>
      </c>
    </row>
    <row r="131" spans="1:8" s="205" customFormat="1" ht="14.1" customHeight="1">
      <c r="A131" s="1688" t="s">
        <v>7422</v>
      </c>
      <c r="B131" s="1692" t="s">
        <v>7423</v>
      </c>
      <c r="C131" s="1639">
        <f>[5]I!C131+[5]II!C131+[5]III!C131</f>
        <v>5</v>
      </c>
      <c r="D131" s="1678">
        <f>[5]I!D131+[5]II!D131+[5]III!D131</f>
        <v>0</v>
      </c>
      <c r="E131" s="1639">
        <f>[5]I!E131+[5]II!E131+[5]III!E131</f>
        <v>0</v>
      </c>
      <c r="F131" s="1678">
        <f>[5]I!F131+[5]II!F131+[5]III!F131</f>
        <v>0</v>
      </c>
      <c r="G131" s="1639">
        <f>[5]I!G131+[5]II!G131+[5]III!G131</f>
        <v>5</v>
      </c>
      <c r="H131" s="1678">
        <f>[5]I!H131+[5]II!H131+[5]III!H131</f>
        <v>0</v>
      </c>
    </row>
    <row r="132" spans="1:8" s="205" customFormat="1" ht="14.1" customHeight="1">
      <c r="A132" s="1691" t="s">
        <v>7424</v>
      </c>
      <c r="B132" s="1692" t="s">
        <v>7425</v>
      </c>
      <c r="C132" s="1639">
        <f>[5]I!C132+[5]II!C132+[5]III!C132</f>
        <v>7</v>
      </c>
      <c r="D132" s="1678">
        <f>[5]I!D132+[5]II!D132+[5]III!D132</f>
        <v>0</v>
      </c>
      <c r="E132" s="1639">
        <f>[5]I!E132+[5]II!E132+[5]III!E132</f>
        <v>0</v>
      </c>
      <c r="F132" s="1678">
        <f>[5]I!F132+[5]II!F132+[5]III!F132</f>
        <v>0</v>
      </c>
      <c r="G132" s="1639">
        <f>[5]I!G132+[5]II!G132+[5]III!G132</f>
        <v>7</v>
      </c>
      <c r="H132" s="1678">
        <f>[5]I!H132+[5]II!H132+[5]III!H132</f>
        <v>0</v>
      </c>
    </row>
    <row r="133" spans="1:8" s="205" customFormat="1" ht="14.1" customHeight="1">
      <c r="A133" s="1679" t="s">
        <v>7426</v>
      </c>
      <c r="B133" s="1692" t="s">
        <v>7427</v>
      </c>
      <c r="C133" s="1639">
        <f>[5]I!C133+[5]II!C133+[5]III!C133</f>
        <v>6</v>
      </c>
      <c r="D133" s="1678">
        <f>[5]I!D133+[5]II!D133+[5]III!D133</f>
        <v>0</v>
      </c>
      <c r="E133" s="1639">
        <f>[5]I!E133+[5]II!E133+[5]III!E133</f>
        <v>0</v>
      </c>
      <c r="F133" s="1678">
        <f>[5]I!F133+[5]II!F133+[5]III!F133</f>
        <v>0</v>
      </c>
      <c r="G133" s="1639">
        <f>[5]I!G133+[5]II!G133+[5]III!G133</f>
        <v>6</v>
      </c>
      <c r="H133" s="1678">
        <f>[5]I!H133+[5]II!H133+[5]III!H133</f>
        <v>0</v>
      </c>
    </row>
    <row r="134" spans="1:8" s="205" customFormat="1" ht="14.1" customHeight="1">
      <c r="A134" s="1690" t="s">
        <v>7428</v>
      </c>
      <c r="B134" s="1692" t="s">
        <v>7429</v>
      </c>
      <c r="C134" s="1639">
        <f>[5]I!C134+[5]II!C134+[5]III!C134</f>
        <v>8</v>
      </c>
      <c r="D134" s="1678">
        <f>[5]I!D134+[5]II!D134+[5]III!D134</f>
        <v>0</v>
      </c>
      <c r="E134" s="1639">
        <f>[5]I!E134+[5]II!E134+[5]III!E134</f>
        <v>0</v>
      </c>
      <c r="F134" s="1678">
        <f>[5]I!F134+[5]II!F134+[5]III!F134</f>
        <v>0</v>
      </c>
      <c r="G134" s="1639">
        <f>[5]I!G134+[5]II!G134+[5]III!G134</f>
        <v>8</v>
      </c>
      <c r="H134" s="1678">
        <f>[5]I!H134+[5]II!H134+[5]III!H134</f>
        <v>0</v>
      </c>
    </row>
    <row r="135" spans="1:8" s="205" customFormat="1" ht="14.1" customHeight="1">
      <c r="A135" s="1690" t="s">
        <v>7430</v>
      </c>
      <c r="B135" s="1692" t="s">
        <v>7431</v>
      </c>
      <c r="C135" s="1639">
        <f>[5]I!C135+[5]II!C135+[5]III!C135</f>
        <v>7</v>
      </c>
      <c r="D135" s="1678">
        <f>[5]I!D135+[5]II!D135+[5]III!D135</f>
        <v>0</v>
      </c>
      <c r="E135" s="1639">
        <f>[5]I!E135+[5]II!E135+[5]III!E135</f>
        <v>0</v>
      </c>
      <c r="F135" s="1678">
        <f>[5]I!F135+[5]II!F135+[5]III!F135</f>
        <v>0</v>
      </c>
      <c r="G135" s="1639">
        <f>[5]I!G135+[5]II!G135+[5]III!G135</f>
        <v>7</v>
      </c>
      <c r="H135" s="1678">
        <f>[5]I!H135+[5]II!H135+[5]III!H135</f>
        <v>0</v>
      </c>
    </row>
    <row r="136" spans="1:8" s="205" customFormat="1" ht="14.1" customHeight="1">
      <c r="A136" s="1690" t="s">
        <v>7432</v>
      </c>
      <c r="B136" s="1692" t="s">
        <v>7433</v>
      </c>
      <c r="C136" s="1639">
        <f>[5]I!C136+[5]II!C136+[5]III!C136</f>
        <v>97</v>
      </c>
      <c r="D136" s="1678">
        <f>[5]I!D136+[5]II!D136+[5]III!D136</f>
        <v>0</v>
      </c>
      <c r="E136" s="1639">
        <f>[5]I!E136+[5]II!E136+[5]III!E136</f>
        <v>0</v>
      </c>
      <c r="F136" s="1678">
        <f>[5]I!F136+[5]II!F136+[5]III!F136</f>
        <v>0</v>
      </c>
      <c r="G136" s="1639">
        <f>[5]I!G136+[5]II!G136+[5]III!G136</f>
        <v>97</v>
      </c>
      <c r="H136" s="1678">
        <f>[5]I!H136+[5]II!H136+[5]III!H136</f>
        <v>0</v>
      </c>
    </row>
    <row r="137" spans="1:8" s="205" customFormat="1" ht="14.1" customHeight="1">
      <c r="A137" s="1690" t="s">
        <v>7434</v>
      </c>
      <c r="B137" s="1693" t="s">
        <v>7435</v>
      </c>
      <c r="C137" s="1639">
        <f>[5]I!C137+[5]II!C137+[5]III!C137</f>
        <v>474</v>
      </c>
      <c r="D137" s="1678">
        <f>[5]I!D137+[5]II!D137+[5]III!D137</f>
        <v>0</v>
      </c>
      <c r="E137" s="1639">
        <f>[5]I!E137+[5]II!E137+[5]III!E137</f>
        <v>0</v>
      </c>
      <c r="F137" s="1678">
        <f>[5]I!F137+[5]II!F137+[5]III!F137</f>
        <v>0</v>
      </c>
      <c r="G137" s="1639">
        <f>[5]I!G137+[5]II!G137+[5]III!G137</f>
        <v>474</v>
      </c>
      <c r="H137" s="1678">
        <f>[5]I!H137+[5]II!H137+[5]III!H137</f>
        <v>0</v>
      </c>
    </row>
    <row r="138" spans="1:8" s="205" customFormat="1" ht="14.1" customHeight="1">
      <c r="A138" s="1690" t="s">
        <v>7436</v>
      </c>
      <c r="B138" s="1692" t="s">
        <v>7437</v>
      </c>
      <c r="C138" s="1639">
        <f>[5]I!C138+[5]II!C138+[5]III!C138</f>
        <v>6</v>
      </c>
      <c r="D138" s="1678">
        <f>[5]I!D138+[5]II!D138+[5]III!D138</f>
        <v>0</v>
      </c>
      <c r="E138" s="1639">
        <f>[5]I!E138+[5]II!E138+[5]III!E138</f>
        <v>0</v>
      </c>
      <c r="F138" s="1678">
        <f>[5]I!F138+[5]II!F138+[5]III!F138</f>
        <v>0</v>
      </c>
      <c r="G138" s="1639">
        <f>[5]I!G138+[5]II!G138+[5]III!G138</f>
        <v>6</v>
      </c>
      <c r="H138" s="1678">
        <f>[5]I!H138+[5]II!H138+[5]III!H138</f>
        <v>0</v>
      </c>
    </row>
    <row r="139" spans="1:8" s="205" customFormat="1" ht="14.1" customHeight="1">
      <c r="A139" s="1694"/>
      <c r="B139" s="1695"/>
      <c r="C139" s="1639">
        <f>[5]I!C139+[5]II!C139+[5]III!C139</f>
        <v>39</v>
      </c>
      <c r="D139" s="1678">
        <f>[5]I!D139+[5]II!D139+[5]III!D139</f>
        <v>0</v>
      </c>
      <c r="E139" s="1639">
        <f>[5]I!E139+[5]II!E139+[5]III!E139</f>
        <v>0</v>
      </c>
      <c r="F139" s="1678">
        <f>[5]I!F139+[5]II!F139+[5]III!F139</f>
        <v>0</v>
      </c>
      <c r="G139" s="1639">
        <f>[5]I!G139+[5]II!G139+[5]III!G139</f>
        <v>39</v>
      </c>
      <c r="H139" s="1678">
        <f>[5]I!H139+[5]II!H139+[5]III!H139</f>
        <v>0</v>
      </c>
    </row>
    <row r="140" spans="1:8" s="205" customFormat="1" ht="14.1" customHeight="1">
      <c r="A140" s="1696" t="s">
        <v>2744</v>
      </c>
      <c r="B140" s="1643"/>
      <c r="C140" s="1639">
        <f>[5]I!C140+[5]II!C140+[5]III!C140</f>
        <v>0</v>
      </c>
      <c r="D140" s="1697">
        <v>1</v>
      </c>
      <c r="E140" s="1639">
        <f>[5]I!E140+[5]II!E140+[5]III!E140</f>
        <v>0</v>
      </c>
      <c r="F140" s="1644">
        <v>1</v>
      </c>
      <c r="G140" s="1639">
        <f>[5]I!G140+[5]II!G140+[5]III!G140</f>
        <v>0</v>
      </c>
      <c r="H140" s="1645">
        <f t="shared" si="1"/>
        <v>2</v>
      </c>
    </row>
    <row r="141" spans="1:8" s="205" customFormat="1" ht="14.1" customHeight="1">
      <c r="A141" s="1696" t="s">
        <v>3124</v>
      </c>
      <c r="B141" s="1643"/>
      <c r="C141" s="1639">
        <f>[5]I!C141+[5]II!C141+[5]III!C141</f>
        <v>55</v>
      </c>
      <c r="D141" s="1697">
        <f t="shared" ref="D141:F141" si="2">D142+D143+D146</f>
        <v>1</v>
      </c>
      <c r="E141" s="1639">
        <f>[5]I!E141+[5]II!E141+[5]III!E141</f>
        <v>0</v>
      </c>
      <c r="F141" s="1644">
        <f t="shared" si="2"/>
        <v>1</v>
      </c>
      <c r="G141" s="1639">
        <f>[5]I!G141+[5]II!G141+[5]III!G141</f>
        <v>55</v>
      </c>
      <c r="H141" s="1645">
        <f t="shared" si="1"/>
        <v>2</v>
      </c>
    </row>
    <row r="142" spans="1:8" s="205" customFormat="1" ht="14.1" customHeight="1">
      <c r="A142" s="1698" t="s">
        <v>2731</v>
      </c>
      <c r="B142" s="1699" t="s">
        <v>2745</v>
      </c>
      <c r="C142" s="1639">
        <f>[5]I!C142+[5]II!C142+[5]III!C142</f>
        <v>0</v>
      </c>
      <c r="D142" s="1700">
        <v>0</v>
      </c>
      <c r="E142" s="1639">
        <f>[5]I!E142+[5]II!E142+[5]III!E142</f>
        <v>0</v>
      </c>
      <c r="F142" s="1700">
        <v>0</v>
      </c>
      <c r="G142" s="1639">
        <f>[5]I!G142+[5]II!G142+[5]III!G142</f>
        <v>0</v>
      </c>
      <c r="H142" s="1701">
        <f t="shared" si="1"/>
        <v>0</v>
      </c>
    </row>
    <row r="143" spans="1:8" s="205" customFormat="1" ht="14.1" customHeight="1">
      <c r="A143" s="1702" t="s">
        <v>2733</v>
      </c>
      <c r="B143" s="1703" t="s">
        <v>2734</v>
      </c>
      <c r="C143" s="1639">
        <f>[5]I!C143+[5]II!C143+[5]III!C143</f>
        <v>0</v>
      </c>
      <c r="D143" s="1700">
        <v>1</v>
      </c>
      <c r="E143" s="1639">
        <f>[5]I!E143+[5]II!E143+[5]III!E143</f>
        <v>0</v>
      </c>
      <c r="F143" s="1700">
        <v>1</v>
      </c>
      <c r="G143" s="1639">
        <f>[5]I!G143+[5]II!G143+[5]III!G143</f>
        <v>0</v>
      </c>
      <c r="H143" s="1704">
        <f t="shared" si="1"/>
        <v>2</v>
      </c>
    </row>
    <row r="144" spans="1:8" s="205" customFormat="1" ht="14.1" customHeight="1">
      <c r="A144" s="1702"/>
      <c r="B144" s="1703"/>
      <c r="C144" s="1639">
        <f>[5]I!C144+[5]II!C144+[5]III!C144</f>
        <v>0</v>
      </c>
      <c r="D144" s="1700"/>
      <c r="E144" s="1639">
        <f>[5]I!E144+[5]II!E144+[5]III!E144</f>
        <v>0</v>
      </c>
      <c r="F144" s="1700"/>
      <c r="G144" s="1639">
        <f>[5]I!G144+[5]II!G144+[5]III!G144</f>
        <v>0</v>
      </c>
      <c r="H144" s="1704"/>
    </row>
    <row r="145" spans="1:8" s="205" customFormat="1" ht="14.1" customHeight="1">
      <c r="A145" s="1702"/>
      <c r="B145" s="1703"/>
      <c r="C145" s="1639">
        <f>[5]I!C145+[5]II!C145+[5]III!C145</f>
        <v>0</v>
      </c>
      <c r="D145" s="1700"/>
      <c r="E145" s="1639">
        <f>[5]I!E145+[5]II!E145+[5]III!E145</f>
        <v>0</v>
      </c>
      <c r="F145" s="1700"/>
      <c r="G145" s="1639">
        <f>[5]I!G145+[5]II!G145+[5]III!G145</f>
        <v>0</v>
      </c>
      <c r="H145" s="1704"/>
    </row>
    <row r="146" spans="1:8" s="205" customFormat="1" ht="14.1" customHeight="1">
      <c r="A146" s="1651"/>
      <c r="B146" s="1654"/>
      <c r="C146" s="1639">
        <f>[5]I!C146+[5]II!C146+[5]III!C146</f>
        <v>0</v>
      </c>
      <c r="D146" s="1705">
        <v>0</v>
      </c>
      <c r="E146" s="1639">
        <f>[5]I!E146+[5]II!E146+[5]III!E146</f>
        <v>0</v>
      </c>
      <c r="F146" s="1705">
        <v>0</v>
      </c>
      <c r="G146" s="1639">
        <f>[5]I!G146+[5]II!G146+[5]III!G146</f>
        <v>0</v>
      </c>
      <c r="H146" s="1086">
        <f t="shared" si="1"/>
        <v>0</v>
      </c>
    </row>
    <row r="147" spans="1:8" s="205" customFormat="1" ht="14.1" customHeight="1">
      <c r="A147" s="2080" t="s">
        <v>2588</v>
      </c>
      <c r="B147" s="2081"/>
      <c r="C147" s="1639">
        <f>[5]I!C147+[5]II!C147+[5]III!C147</f>
        <v>0</v>
      </c>
      <c r="D147" s="1706">
        <v>6</v>
      </c>
      <c r="E147" s="1639">
        <f>[5]I!E147+[5]II!E147+[5]III!E147</f>
        <v>0</v>
      </c>
      <c r="F147" s="1640">
        <v>0</v>
      </c>
      <c r="G147" s="1639">
        <f>[5]I!G147+[5]II!G147+[5]III!G147</f>
        <v>0</v>
      </c>
      <c r="H147" s="1641">
        <f t="shared" si="1"/>
        <v>6</v>
      </c>
    </row>
    <row r="148" spans="1:8" s="205" customFormat="1" ht="14.1" customHeight="1">
      <c r="A148" s="1707"/>
      <c r="B148" s="1708" t="s">
        <v>2746</v>
      </c>
      <c r="C148" s="1639">
        <f>[5]I!C148+[5]II!C148+[5]III!C148</f>
        <v>0</v>
      </c>
      <c r="D148" s="1644">
        <f t="shared" ref="D148:F148" si="3">SUM(D149:D153)</f>
        <v>5.2800000000000011</v>
      </c>
      <c r="E148" s="1639">
        <f>[5]I!E148+[5]II!E148+[5]III!E148</f>
        <v>0</v>
      </c>
      <c r="F148" s="1709">
        <f t="shared" si="3"/>
        <v>0</v>
      </c>
      <c r="G148" s="1639">
        <f>[5]I!G148+[5]II!G148+[5]III!G148</f>
        <v>0</v>
      </c>
      <c r="H148" s="1645">
        <f t="shared" si="1"/>
        <v>5.2800000000000011</v>
      </c>
    </row>
    <row r="149" spans="1:8" s="205" customFormat="1" ht="14.1" customHeight="1">
      <c r="A149" s="1673" t="s">
        <v>2747</v>
      </c>
      <c r="B149" s="1648" t="s">
        <v>2748</v>
      </c>
      <c r="C149" s="1639">
        <f>[5]I!C149+[5]II!C149+[5]III!C149</f>
        <v>0</v>
      </c>
      <c r="D149" s="1705">
        <v>5.2800000000000011</v>
      </c>
      <c r="E149" s="1639">
        <f>[5]I!E149+[5]II!E149+[5]III!E149</f>
        <v>0</v>
      </c>
      <c r="F149" s="1705">
        <v>0</v>
      </c>
      <c r="G149" s="1639">
        <f>[5]I!G149+[5]II!G149+[5]III!G149</f>
        <v>0</v>
      </c>
      <c r="H149" s="1086">
        <f t="shared" si="1"/>
        <v>5.2800000000000011</v>
      </c>
    </row>
    <row r="150" spans="1:8" s="205" customFormat="1" ht="14.1" customHeight="1">
      <c r="A150" s="1710" t="s">
        <v>2749</v>
      </c>
      <c r="B150" s="1648" t="s">
        <v>2750</v>
      </c>
      <c r="C150" s="1639">
        <f>[5]I!C150+[5]II!C150+[5]III!C150</f>
        <v>0</v>
      </c>
      <c r="D150" s="1705">
        <v>0</v>
      </c>
      <c r="E150" s="1639">
        <f>[5]I!E150+[5]II!E150+[5]III!E150</f>
        <v>0</v>
      </c>
      <c r="F150" s="1705">
        <v>0</v>
      </c>
      <c r="G150" s="1639">
        <f>[5]I!G150+[5]II!G150+[5]III!G150</f>
        <v>0</v>
      </c>
      <c r="H150" s="1705">
        <f t="shared" si="1"/>
        <v>0</v>
      </c>
    </row>
    <row r="151" spans="1:8" s="205" customFormat="1" ht="14.1" customHeight="1">
      <c r="A151" s="1710"/>
      <c r="B151" s="1648"/>
      <c r="C151" s="1639">
        <f>[5]I!C151+[5]II!C151+[5]III!C151</f>
        <v>0</v>
      </c>
      <c r="D151" s="1705"/>
      <c r="E151" s="1639">
        <f>[5]I!E151+[5]II!E151+[5]III!E151</f>
        <v>0</v>
      </c>
      <c r="F151" s="1705"/>
      <c r="G151" s="1639">
        <f>[5]I!G151+[5]II!G151+[5]III!G151</f>
        <v>0</v>
      </c>
      <c r="H151" s="1705"/>
    </row>
    <row r="152" spans="1:8" s="205" customFormat="1" ht="14.1" customHeight="1">
      <c r="A152" s="1710"/>
      <c r="B152" s="1648"/>
      <c r="C152" s="1639">
        <f>[5]I!C152+[5]II!C152+[5]III!C152</f>
        <v>0</v>
      </c>
      <c r="D152" s="1705"/>
      <c r="E152" s="1639">
        <f>[5]I!E152+[5]II!E152+[5]III!E152</f>
        <v>0</v>
      </c>
      <c r="F152" s="1705"/>
      <c r="G152" s="1639">
        <f>[5]I!G152+[5]II!G152+[5]III!G152</f>
        <v>0</v>
      </c>
      <c r="H152" s="1705"/>
    </row>
    <row r="153" spans="1:8" s="205" customFormat="1" ht="14.1" customHeight="1">
      <c r="A153" s="1711"/>
      <c r="B153" s="1711"/>
      <c r="C153" s="1639">
        <f>[5]I!C153+[5]II!C153+[5]III!C153</f>
        <v>0</v>
      </c>
      <c r="D153" s="1705"/>
      <c r="E153" s="1639">
        <f>[5]I!E153+[5]II!E153+[5]III!E153</f>
        <v>0</v>
      </c>
      <c r="F153" s="1705"/>
      <c r="G153" s="1639">
        <f>[5]I!G153+[5]II!G153+[5]III!G153</f>
        <v>0</v>
      </c>
      <c r="H153" s="1705"/>
    </row>
    <row r="154" spans="1:8" s="205" customFormat="1" ht="14.1" customHeight="1">
      <c r="A154" s="1712" t="s">
        <v>2751</v>
      </c>
      <c r="B154" s="1713"/>
      <c r="C154" s="1639">
        <f>[5]I!C154+[5]II!C154+[5]III!C154</f>
        <v>0</v>
      </c>
      <c r="D154" s="1705"/>
      <c r="E154" s="1639">
        <f>[5]I!E154+[5]II!E154+[5]III!E154</f>
        <v>0</v>
      </c>
      <c r="F154" s="1705"/>
      <c r="G154" s="1639">
        <f>[5]I!G154+[5]II!G154+[5]III!G154</f>
        <v>0</v>
      </c>
      <c r="H154" s="1705">
        <f t="shared" si="1"/>
        <v>0</v>
      </c>
    </row>
    <row r="155" spans="1:8" s="205" customFormat="1" ht="14.1" customHeight="1">
      <c r="A155" s="1712" t="s">
        <v>3118</v>
      </c>
      <c r="B155" s="1713"/>
      <c r="C155" s="1639">
        <f>[5]I!C155+[5]II!C155+[5]III!C155</f>
        <v>0</v>
      </c>
      <c r="D155" s="1640">
        <f>D158+D186+D202+D219</f>
        <v>30839.160000000003</v>
      </c>
      <c r="E155" s="1639">
        <f>[5]I!E155+[5]II!E155+[5]III!E155</f>
        <v>0</v>
      </c>
      <c r="F155" s="1640">
        <f>F158+F186+F202+F219</f>
        <v>5149.0399999999991</v>
      </c>
      <c r="G155" s="1639">
        <f>[5]I!G155+[5]II!G155+[5]III!G155</f>
        <v>0</v>
      </c>
      <c r="H155" s="1640">
        <f t="shared" si="1"/>
        <v>35988.200000000004</v>
      </c>
    </row>
    <row r="156" spans="1:8" ht="14.1" customHeight="1">
      <c r="A156" s="1712" t="s">
        <v>3117</v>
      </c>
      <c r="B156" s="1712"/>
      <c r="C156" s="1639">
        <f>[5]I!C156+[5]II!C156+[5]III!C156</f>
        <v>0</v>
      </c>
      <c r="D156" s="1640">
        <f>D159+D187+D203+D220</f>
        <v>58702.079999999994</v>
      </c>
      <c r="E156" s="1639">
        <f>[5]I!E156+[5]II!E156+[5]III!E156</f>
        <v>0</v>
      </c>
      <c r="F156" s="1640">
        <f>F159+F187+F203+F220</f>
        <v>10693.639999999996</v>
      </c>
      <c r="G156" s="1639">
        <f>[5]I!G156+[5]II!G156+[5]III!G156</f>
        <v>0</v>
      </c>
      <c r="H156" s="1640">
        <f t="shared" si="1"/>
        <v>69395.719999999987</v>
      </c>
    </row>
    <row r="157" spans="1:8" ht="14.1" customHeight="1">
      <c r="A157" s="1714"/>
      <c r="B157" s="1714"/>
      <c r="C157" s="1639">
        <f>[5]I!C157+[5]II!C157+[5]III!C157</f>
        <v>0</v>
      </c>
      <c r="D157" s="1678"/>
      <c r="E157" s="1639">
        <f>[5]I!E157+[5]II!E157+[5]III!E157</f>
        <v>0</v>
      </c>
      <c r="F157" s="1678"/>
      <c r="G157" s="1639">
        <f>[5]I!G157+[5]II!G157+[5]III!G157</f>
        <v>0</v>
      </c>
      <c r="H157" s="1700"/>
    </row>
    <row r="158" spans="1:8" ht="14.1" customHeight="1">
      <c r="A158" s="1715" t="s">
        <v>3121</v>
      </c>
      <c r="B158" s="1715"/>
      <c r="C158" s="1639">
        <f>[5]I!C158+[5]II!C158+[5]III!C158</f>
        <v>0</v>
      </c>
      <c r="D158" s="1640">
        <v>10335.6</v>
      </c>
      <c r="E158" s="1639">
        <f>[5]I!E158+[5]II!E158+[5]III!E158</f>
        <v>0</v>
      </c>
      <c r="F158" s="1640">
        <v>3637.92</v>
      </c>
      <c r="G158" s="1639">
        <f>[5]I!G158+[5]II!G158+[5]III!G158</f>
        <v>0</v>
      </c>
      <c r="H158" s="1640">
        <f>D158+F158</f>
        <v>13973.52</v>
      </c>
    </row>
    <row r="159" spans="1:8" s="205" customFormat="1" ht="14.1" customHeight="1">
      <c r="A159" s="1716" t="s">
        <v>3077</v>
      </c>
      <c r="B159" s="1717"/>
      <c r="C159" s="1639">
        <f>[5]I!C159+[5]II!C159+[5]III!C159</f>
        <v>0</v>
      </c>
      <c r="D159" s="1644">
        <f t="shared" ref="D159:F159" si="4">SUM(D160:D185)</f>
        <v>38092.439999999995</v>
      </c>
      <c r="E159" s="1639">
        <f>[5]I!E159+[5]II!E159+[5]III!E159</f>
        <v>0</v>
      </c>
      <c r="F159" s="1644">
        <f t="shared" si="4"/>
        <v>9032.1199999999953</v>
      </c>
      <c r="G159" s="1639">
        <f>[5]I!G159+[5]II!G159+[5]III!G159</f>
        <v>0</v>
      </c>
      <c r="H159" s="1640">
        <f t="shared" si="1"/>
        <v>47124.55999999999</v>
      </c>
    </row>
    <row r="160" spans="1:8" s="205" customFormat="1" ht="14.1" customHeight="1">
      <c r="A160" s="1718" t="s">
        <v>2752</v>
      </c>
      <c r="B160" s="1719" t="s">
        <v>2753</v>
      </c>
      <c r="C160" s="1639">
        <f>[5]I!C160+[5]II!C160+[5]III!C160</f>
        <v>0</v>
      </c>
      <c r="D160" s="1647">
        <v>951.71999999999991</v>
      </c>
      <c r="E160" s="1639">
        <f>[5]I!E160+[5]II!E160+[5]III!E160</f>
        <v>0</v>
      </c>
      <c r="F160" s="1647">
        <v>118.8</v>
      </c>
      <c r="G160" s="1639">
        <f>[5]I!G160+[5]II!G160+[5]III!G160</f>
        <v>0</v>
      </c>
      <c r="H160" s="1086">
        <f t="shared" si="1"/>
        <v>1070.52</v>
      </c>
    </row>
    <row r="161" spans="1:8" s="205" customFormat="1" ht="14.1" customHeight="1">
      <c r="A161" s="1720" t="s">
        <v>2754</v>
      </c>
      <c r="B161" s="1719" t="s">
        <v>2755</v>
      </c>
      <c r="C161" s="1639">
        <f>[5]I!C161+[5]II!C161+[5]III!C161</f>
        <v>0</v>
      </c>
      <c r="D161" s="1647">
        <v>1003.2</v>
      </c>
      <c r="E161" s="1639">
        <f>[5]I!E161+[5]II!E161+[5]III!E161</f>
        <v>0</v>
      </c>
      <c r="F161" s="1647">
        <v>120.11999999999999</v>
      </c>
      <c r="G161" s="1639">
        <f>[5]I!G161+[5]II!G161+[5]III!G161</f>
        <v>0</v>
      </c>
      <c r="H161" s="1086">
        <f t="shared" si="1"/>
        <v>1123.32</v>
      </c>
    </row>
    <row r="162" spans="1:8" s="205" customFormat="1" ht="14.1" customHeight="1">
      <c r="A162" s="1720">
        <v>55032001</v>
      </c>
      <c r="B162" s="1719" t="s">
        <v>2756</v>
      </c>
      <c r="C162" s="1639">
        <f>[5]I!C162+[5]II!C162+[5]III!C162</f>
        <v>0</v>
      </c>
      <c r="D162" s="1647">
        <v>1000.56</v>
      </c>
      <c r="E162" s="1639">
        <f>[5]I!E162+[5]II!E162+[5]III!E162</f>
        <v>0</v>
      </c>
      <c r="F162" s="1647">
        <v>120.11999999999999</v>
      </c>
      <c r="G162" s="1639">
        <f>[5]I!G162+[5]II!G162+[5]III!G162</f>
        <v>0</v>
      </c>
      <c r="H162" s="1086">
        <f t="shared" si="1"/>
        <v>1120.6799999999998</v>
      </c>
    </row>
    <row r="163" spans="1:8" s="205" customFormat="1" ht="14.1" customHeight="1">
      <c r="A163" s="1720" t="s">
        <v>2757</v>
      </c>
      <c r="B163" s="1719" t="s">
        <v>2758</v>
      </c>
      <c r="C163" s="1639">
        <f>[5]I!C163+[5]II!C163+[5]III!C163</f>
        <v>0</v>
      </c>
      <c r="D163" s="1647">
        <v>8561.52</v>
      </c>
      <c r="E163" s="1639">
        <f>[5]I!E163+[5]II!E163+[5]III!E163</f>
        <v>0</v>
      </c>
      <c r="F163" s="1647">
        <v>2691.48</v>
      </c>
      <c r="G163" s="1639">
        <f>[5]I!G163+[5]II!G163+[5]III!G163</f>
        <v>0</v>
      </c>
      <c r="H163" s="1086">
        <f t="shared" si="1"/>
        <v>11253</v>
      </c>
    </row>
    <row r="164" spans="1:8" s="205" customFormat="1" ht="14.1" customHeight="1">
      <c r="A164" s="1720">
        <v>55036001</v>
      </c>
      <c r="B164" s="1719" t="s">
        <v>2759</v>
      </c>
      <c r="C164" s="1639">
        <f>[5]I!C164+[5]II!C164+[5]III!C164</f>
        <v>0</v>
      </c>
      <c r="D164" s="1647">
        <v>0</v>
      </c>
      <c r="E164" s="1639">
        <f>[5]I!E164+[5]II!E164+[5]III!E164</f>
        <v>0</v>
      </c>
      <c r="F164" s="1647">
        <v>1</v>
      </c>
      <c r="G164" s="1639">
        <f>[5]I!G164+[5]II!G164+[5]III!G164</f>
        <v>36</v>
      </c>
      <c r="H164" s="1086">
        <f t="shared" si="1"/>
        <v>1</v>
      </c>
    </row>
    <row r="165" spans="1:8" s="205" customFormat="1" ht="14.1" customHeight="1">
      <c r="A165" s="1720" t="s">
        <v>2760</v>
      </c>
      <c r="B165" s="1719" t="s">
        <v>2761</v>
      </c>
      <c r="C165" s="1639">
        <f>[5]I!C165+[5]II!C165+[5]III!C165</f>
        <v>12921</v>
      </c>
      <c r="D165" s="1647">
        <v>8486.2799999999988</v>
      </c>
      <c r="E165" s="1639">
        <f>[5]I!E165+[5]II!E165+[5]III!E165</f>
        <v>1956</v>
      </c>
      <c r="F165" s="1647">
        <v>1962.84</v>
      </c>
      <c r="G165" s="1639">
        <f>[5]I!G165+[5]II!G165+[5]III!G165</f>
        <v>14877</v>
      </c>
      <c r="H165" s="1086">
        <f t="shared" si="1"/>
        <v>10449.119999999999</v>
      </c>
    </row>
    <row r="166" spans="1:8" s="205" customFormat="1" ht="14.1" customHeight="1">
      <c r="A166" s="1720" t="s">
        <v>2762</v>
      </c>
      <c r="B166" s="1719" t="s">
        <v>2763</v>
      </c>
      <c r="C166" s="1639">
        <f>[5]I!C166+[5]II!C166+[5]III!C166</f>
        <v>20533</v>
      </c>
      <c r="D166" s="1647">
        <v>18</v>
      </c>
      <c r="E166" s="1639">
        <f>[5]I!E166+[5]II!E166+[5]III!E166</f>
        <v>4083</v>
      </c>
      <c r="F166" s="1647">
        <v>5.2800000000000011</v>
      </c>
      <c r="G166" s="1639">
        <f>[5]I!G166+[5]II!G166+[5]III!G166</f>
        <v>24616</v>
      </c>
      <c r="H166" s="1086">
        <f t="shared" si="1"/>
        <v>23.28</v>
      </c>
    </row>
    <row r="167" spans="1:8" s="205" customFormat="1" ht="14.1" customHeight="1">
      <c r="A167" s="1720" t="s">
        <v>2764</v>
      </c>
      <c r="B167" s="1719" t="s">
        <v>2765</v>
      </c>
      <c r="C167" s="1639">
        <f>[5]I!C167+[5]II!C167+[5]III!C167</f>
        <v>0</v>
      </c>
      <c r="D167" s="1647">
        <v>797.28</v>
      </c>
      <c r="E167" s="1639">
        <f>[5]I!E167+[5]II!E167+[5]III!E167</f>
        <v>0</v>
      </c>
      <c r="F167" s="1647">
        <v>23.76</v>
      </c>
      <c r="G167" s="1639">
        <f>[5]I!G167+[5]II!G167+[5]III!G167</f>
        <v>0</v>
      </c>
      <c r="H167" s="1086">
        <f t="shared" si="1"/>
        <v>821.04</v>
      </c>
    </row>
    <row r="168" spans="1:8" s="205" customFormat="1" ht="14.1" customHeight="1">
      <c r="A168" s="1720" t="s">
        <v>2766</v>
      </c>
      <c r="B168" s="1719" t="s">
        <v>2767</v>
      </c>
      <c r="C168" s="1639">
        <f>[5]I!C168+[5]II!C168+[5]III!C168</f>
        <v>2860</v>
      </c>
      <c r="D168" s="1647">
        <v>8489</v>
      </c>
      <c r="E168" s="1639">
        <f>[5]I!E168+[5]II!E168+[5]III!E168</f>
        <v>986</v>
      </c>
      <c r="F168" s="1647">
        <v>1961.5199999999998</v>
      </c>
      <c r="G168" s="1639">
        <f>[5]I!G168+[5]II!G168+[5]III!G168</f>
        <v>3846</v>
      </c>
      <c r="H168" s="1086">
        <f t="shared" si="1"/>
        <v>10450.52</v>
      </c>
    </row>
    <row r="169" spans="1:8" s="205" customFormat="1" ht="14.1" customHeight="1">
      <c r="A169" s="1720" t="s">
        <v>2768</v>
      </c>
      <c r="B169" s="1719" t="s">
        <v>2769</v>
      </c>
      <c r="C169" s="1639">
        <f>[5]I!C169+[5]II!C169+[5]III!C169</f>
        <v>10436</v>
      </c>
      <c r="D169" s="1647">
        <v>13.2</v>
      </c>
      <c r="E169" s="1639">
        <f>[5]I!E169+[5]II!E169+[5]III!E169</f>
        <v>3016</v>
      </c>
      <c r="F169" s="1647">
        <v>0</v>
      </c>
      <c r="G169" s="1639">
        <f>[5]I!G169+[5]II!G169+[5]III!G169</f>
        <v>13452</v>
      </c>
      <c r="H169" s="1086">
        <f t="shared" si="1"/>
        <v>13.2</v>
      </c>
    </row>
    <row r="170" spans="1:8" s="205" customFormat="1" ht="14.1" customHeight="1">
      <c r="A170" s="1720" t="s">
        <v>2770</v>
      </c>
      <c r="B170" s="1719" t="s">
        <v>2771</v>
      </c>
      <c r="C170" s="1639">
        <f>[5]I!C170+[5]II!C170+[5]III!C170</f>
        <v>217</v>
      </c>
      <c r="D170" s="1647">
        <v>10.560000000000002</v>
      </c>
      <c r="E170" s="1639">
        <f>[5]I!E170+[5]II!E170+[5]III!E170</f>
        <v>37</v>
      </c>
      <c r="F170" s="1647">
        <v>1.3200000000000003</v>
      </c>
      <c r="G170" s="1639">
        <f>[5]I!G170+[5]II!G170+[5]III!G170</f>
        <v>254</v>
      </c>
      <c r="H170" s="1086">
        <f t="shared" si="1"/>
        <v>11.880000000000003</v>
      </c>
    </row>
    <row r="171" spans="1:8" s="205" customFormat="1" ht="14.1" customHeight="1">
      <c r="A171" s="1720" t="s">
        <v>2772</v>
      </c>
      <c r="B171" s="1719" t="s">
        <v>2773</v>
      </c>
      <c r="C171" s="1639">
        <f>[5]I!C171+[5]II!C171+[5]III!C171</f>
        <v>220</v>
      </c>
      <c r="D171" s="1647">
        <v>44.879999999999995</v>
      </c>
      <c r="E171" s="1639">
        <f>[5]I!E171+[5]II!E171+[5]III!E171</f>
        <v>37</v>
      </c>
      <c r="F171" s="1647">
        <v>11.88</v>
      </c>
      <c r="G171" s="1639">
        <f>[5]I!G171+[5]II!G171+[5]III!G171</f>
        <v>257</v>
      </c>
      <c r="H171" s="1086">
        <f t="shared" si="1"/>
        <v>56.76</v>
      </c>
    </row>
    <row r="172" spans="1:8" s="205" customFormat="1" ht="14.1" customHeight="1">
      <c r="A172" s="1720" t="s">
        <v>2774</v>
      </c>
      <c r="B172" s="1719" t="s">
        <v>2775</v>
      </c>
      <c r="C172" s="1639">
        <f>[5]I!C172+[5]II!C172+[5]III!C172</f>
        <v>220</v>
      </c>
      <c r="D172" s="1647">
        <v>21.120000000000005</v>
      </c>
      <c r="E172" s="1639">
        <f>[5]I!E172+[5]II!E172+[5]III!E172</f>
        <v>37</v>
      </c>
      <c r="F172" s="1647">
        <v>7.919999999999999</v>
      </c>
      <c r="G172" s="1639">
        <f>[5]I!G172+[5]II!G172+[5]III!G172</f>
        <v>257</v>
      </c>
      <c r="H172" s="1086">
        <f t="shared" si="1"/>
        <v>29.040000000000003</v>
      </c>
    </row>
    <row r="173" spans="1:8" s="205" customFormat="1" ht="14.1" customHeight="1">
      <c r="A173" s="1720" t="s">
        <v>2776</v>
      </c>
      <c r="B173" s="1719" t="s">
        <v>2777</v>
      </c>
      <c r="C173" s="1639">
        <f>[5]I!C173+[5]II!C173+[5]III!C173</f>
        <v>2368</v>
      </c>
      <c r="D173" s="1647">
        <v>8525.8799999999992</v>
      </c>
      <c r="E173" s="1639">
        <f>[5]I!E173+[5]II!E173+[5]III!E173</f>
        <v>907</v>
      </c>
      <c r="F173" s="1647">
        <v>1982.6399999999999</v>
      </c>
      <c r="G173" s="1639">
        <f>[5]I!G173+[5]II!G173+[5]III!G173</f>
        <v>3275</v>
      </c>
      <c r="H173" s="1086">
        <f t="shared" si="1"/>
        <v>10508.519999999999</v>
      </c>
    </row>
    <row r="174" spans="1:8" s="205" customFormat="1" ht="14.1" customHeight="1">
      <c r="A174" s="1720" t="s">
        <v>2778</v>
      </c>
      <c r="B174" s="1719" t="s">
        <v>2779</v>
      </c>
      <c r="C174" s="1639">
        <f>[5]I!C174+[5]II!C174+[5]III!C174</f>
        <v>0</v>
      </c>
      <c r="D174" s="1647">
        <v>15</v>
      </c>
      <c r="E174" s="1639">
        <f>[5]I!E174+[5]II!E174+[5]III!E174</f>
        <v>0</v>
      </c>
      <c r="F174" s="1647">
        <v>2.6400000000000006</v>
      </c>
      <c r="G174" s="1639">
        <f>[5]I!G174+[5]II!G174+[5]III!G174</f>
        <v>0</v>
      </c>
      <c r="H174" s="1086">
        <f t="shared" si="1"/>
        <v>17.64</v>
      </c>
    </row>
    <row r="175" spans="1:8" s="205" customFormat="1" ht="14.1" customHeight="1">
      <c r="A175" s="1720" t="s">
        <v>2780</v>
      </c>
      <c r="B175" s="1719" t="s">
        <v>2781</v>
      </c>
      <c r="C175" s="1639">
        <f>[5]I!C175+[5]II!C175+[5]III!C175</f>
        <v>2358</v>
      </c>
      <c r="D175" s="1647">
        <v>3.9599999999999995</v>
      </c>
      <c r="E175" s="1639">
        <f>[5]I!E175+[5]II!E175+[5]III!E175</f>
        <v>654</v>
      </c>
      <c r="F175" s="1647">
        <v>2.6400000000000006</v>
      </c>
      <c r="G175" s="1639">
        <f>[5]I!G175+[5]II!G175+[5]III!G175</f>
        <v>3012</v>
      </c>
      <c r="H175" s="1086">
        <f t="shared" ref="H175:H238" si="5">D175+F175</f>
        <v>6.6</v>
      </c>
    </row>
    <row r="176" spans="1:8" s="205" customFormat="1" ht="14.1" customHeight="1">
      <c r="A176" s="1720" t="s">
        <v>2782</v>
      </c>
      <c r="B176" s="1719" t="s">
        <v>2783</v>
      </c>
      <c r="C176" s="1639">
        <f>[5]I!C176+[5]II!C176+[5]III!C176</f>
        <v>23</v>
      </c>
      <c r="D176" s="1647">
        <v>44.879999999999995</v>
      </c>
      <c r="E176" s="1639">
        <f>[5]I!E176+[5]II!E176+[5]III!E176</f>
        <v>4</v>
      </c>
      <c r="F176" s="1647">
        <v>0</v>
      </c>
      <c r="G176" s="1639">
        <f>[5]I!G176+[5]II!G176+[5]III!G176</f>
        <v>27</v>
      </c>
      <c r="H176" s="1086">
        <f t="shared" si="5"/>
        <v>44.879999999999995</v>
      </c>
    </row>
    <row r="177" spans="1:8" s="205" customFormat="1" ht="14.1" customHeight="1">
      <c r="A177" s="1720" t="s">
        <v>2784</v>
      </c>
      <c r="B177" s="1719" t="s">
        <v>2785</v>
      </c>
      <c r="C177" s="1639">
        <f>[5]I!C177+[5]II!C177+[5]III!C177</f>
        <v>201</v>
      </c>
      <c r="D177" s="1647">
        <v>39.6</v>
      </c>
      <c r="E177" s="1639">
        <f>[5]I!E177+[5]II!E177+[5]III!E177</f>
        <v>2</v>
      </c>
      <c r="F177" s="1647">
        <v>3.9599999999999995</v>
      </c>
      <c r="G177" s="1639">
        <f>[5]I!G177+[5]II!G177+[5]III!G177</f>
        <v>203</v>
      </c>
      <c r="H177" s="1086">
        <f t="shared" si="5"/>
        <v>43.56</v>
      </c>
    </row>
    <row r="178" spans="1:8" s="205" customFormat="1" ht="14.1" customHeight="1">
      <c r="A178" s="1720" t="s">
        <v>2786</v>
      </c>
      <c r="B178" s="1719" t="s">
        <v>2787</v>
      </c>
      <c r="C178" s="1639">
        <f>[5]I!C178+[5]II!C178+[5]III!C178</f>
        <v>2358</v>
      </c>
      <c r="D178" s="1647">
        <v>13</v>
      </c>
      <c r="E178" s="1639">
        <f>[5]I!E178+[5]II!E178+[5]III!E178</f>
        <v>654</v>
      </c>
      <c r="F178" s="1647">
        <v>1.3200000000000003</v>
      </c>
      <c r="G178" s="1639">
        <f>[5]I!G178+[5]II!G178+[5]III!G178</f>
        <v>3012</v>
      </c>
      <c r="H178" s="1086">
        <f t="shared" si="5"/>
        <v>14.32</v>
      </c>
    </row>
    <row r="179" spans="1:8" s="205" customFormat="1" ht="14.1" customHeight="1">
      <c r="A179" s="1720" t="s">
        <v>2788</v>
      </c>
      <c r="B179" s="1719" t="s">
        <v>2789</v>
      </c>
      <c r="C179" s="1639">
        <f>[5]I!C179+[5]II!C179+[5]III!C179</f>
        <v>4</v>
      </c>
      <c r="D179" s="1647">
        <v>51.48</v>
      </c>
      <c r="E179" s="1639">
        <f>[5]I!E179+[5]II!E179+[5]III!E179</f>
        <v>0</v>
      </c>
      <c r="F179" s="1647">
        <v>11.88</v>
      </c>
      <c r="G179" s="1639">
        <f>[5]I!G179+[5]II!G179+[5]III!G179</f>
        <v>4</v>
      </c>
      <c r="H179" s="1086">
        <f t="shared" si="5"/>
        <v>63.36</v>
      </c>
    </row>
    <row r="180" spans="1:8" s="205" customFormat="1" ht="14.1" customHeight="1">
      <c r="A180" s="1720" t="s">
        <v>2790</v>
      </c>
      <c r="B180" s="1648" t="s">
        <v>2791</v>
      </c>
      <c r="C180" s="1639">
        <f>[5]I!C180+[5]II!C180+[5]III!C180</f>
        <v>3</v>
      </c>
      <c r="D180" s="1647">
        <v>0</v>
      </c>
      <c r="E180" s="1639">
        <f>[5]I!E180+[5]II!E180+[5]III!E180</f>
        <v>1</v>
      </c>
      <c r="F180" s="1647">
        <v>1</v>
      </c>
      <c r="G180" s="1639">
        <f>[5]I!G180+[5]II!G180+[5]III!G180</f>
        <v>4</v>
      </c>
      <c r="H180" s="1086">
        <f t="shared" si="5"/>
        <v>1</v>
      </c>
    </row>
    <row r="181" spans="1:8" s="205" customFormat="1" ht="14.1" customHeight="1">
      <c r="A181" s="1721" t="s">
        <v>2792</v>
      </c>
      <c r="B181" s="1654" t="s">
        <v>2793</v>
      </c>
      <c r="C181" s="1639">
        <f>[5]I!C181+[5]II!C181+[5]III!C181</f>
        <v>17</v>
      </c>
      <c r="D181" s="1705">
        <v>1.3200000000000003</v>
      </c>
      <c r="E181" s="1639">
        <f>[5]I!E181+[5]II!E181+[5]III!E181</f>
        <v>2</v>
      </c>
      <c r="F181" s="1705">
        <v>0</v>
      </c>
      <c r="G181" s="1639">
        <f>[5]I!G181+[5]II!G181+[5]III!G181</f>
        <v>19</v>
      </c>
      <c r="H181" s="1086">
        <f t="shared" si="5"/>
        <v>1.3200000000000003</v>
      </c>
    </row>
    <row r="182" spans="1:8" s="205" customFormat="1" ht="14.1" customHeight="1">
      <c r="A182" s="1722"/>
      <c r="B182" s="1723"/>
      <c r="C182" s="1639">
        <f>[5]I!C182+[5]II!C182+[5]III!C182</f>
        <v>8</v>
      </c>
      <c r="D182" s="1705"/>
      <c r="E182" s="1639">
        <f>[5]I!E182+[5]II!E182+[5]III!E182</f>
        <v>16</v>
      </c>
      <c r="F182" s="1705"/>
      <c r="G182" s="1639">
        <f>[5]I!G182+[5]II!G182+[5]III!G182</f>
        <v>24</v>
      </c>
      <c r="H182" s="1086"/>
    </row>
    <row r="183" spans="1:8" s="205" customFormat="1" ht="14.1" customHeight="1">
      <c r="A183" s="1722"/>
      <c r="B183" s="1723"/>
      <c r="C183" s="1639">
        <f>[5]I!C183+[5]II!C183+[5]III!C183</f>
        <v>2380</v>
      </c>
      <c r="D183" s="1705"/>
      <c r="E183" s="1639">
        <f>[5]I!E183+[5]II!E183+[5]III!E183</f>
        <v>663</v>
      </c>
      <c r="F183" s="1705"/>
      <c r="G183" s="1639">
        <f>[5]I!G183+[5]II!G183+[5]III!G183</f>
        <v>3043</v>
      </c>
      <c r="H183" s="1086"/>
    </row>
    <row r="184" spans="1:8" s="205" customFormat="1" ht="14.1" customHeight="1">
      <c r="A184" s="1722"/>
      <c r="B184" s="1723"/>
      <c r="C184" s="1639">
        <f>[5]I!C184+[5]II!C184+[5]III!C184</f>
        <v>9</v>
      </c>
      <c r="D184" s="1705"/>
      <c r="E184" s="1639">
        <f>[5]I!E184+[5]II!E184+[5]III!E184</f>
        <v>0</v>
      </c>
      <c r="F184" s="1705"/>
      <c r="G184" s="1639">
        <f>[5]I!G184+[5]II!G184+[5]III!G184</f>
        <v>9</v>
      </c>
      <c r="H184" s="1086"/>
    </row>
    <row r="185" spans="1:8" s="205" customFormat="1" ht="14.1" customHeight="1">
      <c r="A185" s="1724"/>
      <c r="B185" s="1725"/>
      <c r="C185" s="1639">
        <f>[5]I!C185+[5]II!C185+[5]III!C185</f>
        <v>1</v>
      </c>
      <c r="D185" s="1705"/>
      <c r="E185" s="1639">
        <f>[5]I!E185+[5]II!E185+[5]III!E185</f>
        <v>0</v>
      </c>
      <c r="F185" s="1705"/>
      <c r="G185" s="1639">
        <f>[5]I!G185+[5]II!G185+[5]III!G185</f>
        <v>1</v>
      </c>
      <c r="H185" s="1086">
        <f t="shared" si="5"/>
        <v>0</v>
      </c>
    </row>
    <row r="186" spans="1:8" s="205" customFormat="1" ht="14.1" customHeight="1">
      <c r="A186" s="1726" t="s">
        <v>2588</v>
      </c>
      <c r="B186" s="1727"/>
      <c r="C186" s="1639">
        <f>[5]I!C186+[5]II!C186+[5]III!C186</f>
        <v>19</v>
      </c>
      <c r="D186" s="1728">
        <v>249.48</v>
      </c>
      <c r="E186" s="1639">
        <f>[5]I!E186+[5]II!E186+[5]III!E186</f>
        <v>0</v>
      </c>
      <c r="F186" s="1728">
        <v>43.559999999999995</v>
      </c>
      <c r="G186" s="1639">
        <f>[5]I!G186+[5]II!G186+[5]III!G186</f>
        <v>19</v>
      </c>
      <c r="H186" s="1641">
        <f t="shared" si="5"/>
        <v>293.03999999999996</v>
      </c>
    </row>
    <row r="187" spans="1:8" s="205" customFormat="1" ht="14.1" customHeight="1">
      <c r="A187" s="2082" t="s">
        <v>3078</v>
      </c>
      <c r="B187" s="2083"/>
      <c r="C187" s="1639">
        <f>[5]I!C187+[5]II!C187+[5]III!C187</f>
        <v>5</v>
      </c>
      <c r="D187" s="1729">
        <f t="shared" ref="D187:F187" si="6">SUM(D188:D201)</f>
        <v>250.8</v>
      </c>
      <c r="E187" s="1639">
        <f>[5]I!E187+[5]II!E187+[5]III!E187</f>
        <v>0</v>
      </c>
      <c r="F187" s="1729">
        <f t="shared" si="6"/>
        <v>54.160000000000004</v>
      </c>
      <c r="G187" s="1639">
        <f>[5]I!G187+[5]II!G187+[5]III!G187</f>
        <v>5</v>
      </c>
      <c r="H187" s="1645">
        <f t="shared" si="5"/>
        <v>304.96000000000004</v>
      </c>
    </row>
    <row r="188" spans="1:8" s="205" customFormat="1" ht="14.1" customHeight="1">
      <c r="A188" s="1730" t="s">
        <v>2760</v>
      </c>
      <c r="B188" s="1731" t="s">
        <v>3079</v>
      </c>
      <c r="C188" s="1639">
        <f>[5]I!C188+[5]II!C188+[5]III!C188</f>
        <v>11</v>
      </c>
      <c r="D188" s="1732">
        <v>232.32000000000002</v>
      </c>
      <c r="E188" s="1639">
        <f>[5]I!E188+[5]II!E188+[5]III!E188</f>
        <v>0</v>
      </c>
      <c r="F188" s="1732">
        <v>25.08</v>
      </c>
      <c r="G188" s="1639">
        <f>[5]I!G188+[5]II!G188+[5]III!G188</f>
        <v>11</v>
      </c>
      <c r="H188" s="1705">
        <f t="shared" si="5"/>
        <v>257.40000000000003</v>
      </c>
    </row>
    <row r="189" spans="1:8" s="205" customFormat="1" ht="14.1" customHeight="1">
      <c r="A189" s="1730" t="s">
        <v>3080</v>
      </c>
      <c r="B189" s="1731" t="s">
        <v>3081</v>
      </c>
      <c r="C189" s="1639">
        <f>[5]I!C189+[5]II!C189+[5]III!C189</f>
        <v>14</v>
      </c>
      <c r="D189" s="1732">
        <v>0</v>
      </c>
      <c r="E189" s="1639">
        <f>[5]I!E189+[5]II!E189+[5]III!E189</f>
        <v>2</v>
      </c>
      <c r="F189" s="1732">
        <v>3.9599999999999995</v>
      </c>
      <c r="G189" s="1639">
        <f>[5]I!G189+[5]II!G189+[5]III!G189</f>
        <v>16</v>
      </c>
      <c r="H189" s="1705">
        <f t="shared" si="5"/>
        <v>3.9599999999999995</v>
      </c>
    </row>
    <row r="190" spans="1:8" s="205" customFormat="1" ht="14.1" customHeight="1">
      <c r="A190" s="1730" t="s">
        <v>2766</v>
      </c>
      <c r="B190" s="1731" t="s">
        <v>2767</v>
      </c>
      <c r="C190" s="1639">
        <f>[5]I!C190+[5]II!C190+[5]III!C190</f>
        <v>0</v>
      </c>
      <c r="D190" s="1732">
        <v>15.839999999999998</v>
      </c>
      <c r="E190" s="1639">
        <f>[5]I!E190+[5]II!E190+[5]III!E190</f>
        <v>0</v>
      </c>
      <c r="F190" s="1732">
        <v>19.8</v>
      </c>
      <c r="G190" s="1639">
        <f>[5]I!G190+[5]II!G190+[5]III!G190</f>
        <v>0</v>
      </c>
      <c r="H190" s="1705">
        <f t="shared" si="5"/>
        <v>35.64</v>
      </c>
    </row>
    <row r="191" spans="1:8" s="205" customFormat="1" ht="14.1" customHeight="1">
      <c r="A191" s="1730" t="s">
        <v>3082</v>
      </c>
      <c r="B191" s="1731" t="s">
        <v>3083</v>
      </c>
      <c r="C191" s="1639">
        <f>[5]I!C191+[5]II!C191+[5]III!C191</f>
        <v>0</v>
      </c>
      <c r="D191" s="1732">
        <v>0</v>
      </c>
      <c r="E191" s="1639">
        <f>[5]I!E191+[5]II!E191+[5]III!E191</f>
        <v>0</v>
      </c>
      <c r="F191" s="1732">
        <v>1.3200000000000003</v>
      </c>
      <c r="G191" s="1639">
        <f>[5]I!G191+[5]II!G191+[5]III!G191</f>
        <v>0</v>
      </c>
      <c r="H191" s="1705">
        <f t="shared" si="5"/>
        <v>1.3200000000000003</v>
      </c>
    </row>
    <row r="192" spans="1:8" s="205" customFormat="1" ht="14.1" customHeight="1">
      <c r="A192" s="1730" t="s">
        <v>2762</v>
      </c>
      <c r="B192" s="1731" t="s">
        <v>2763</v>
      </c>
      <c r="C192" s="1639">
        <f>[5]I!C192+[5]II!C192+[5]III!C192</f>
        <v>0</v>
      </c>
      <c r="D192" s="1732">
        <v>1.3200000000000003</v>
      </c>
      <c r="E192" s="1639">
        <f>[5]I!E192+[5]II!E192+[5]III!E192</f>
        <v>0</v>
      </c>
      <c r="F192" s="1732">
        <v>0</v>
      </c>
      <c r="G192" s="1639">
        <f>[5]I!G192+[5]II!G192+[5]III!G192</f>
        <v>0</v>
      </c>
      <c r="H192" s="1705">
        <f t="shared" si="5"/>
        <v>1.3200000000000003</v>
      </c>
    </row>
    <row r="193" spans="1:8" s="205" customFormat="1" ht="14.1" customHeight="1">
      <c r="A193" s="1730" t="s">
        <v>3084</v>
      </c>
      <c r="B193" s="1731" t="s">
        <v>3085</v>
      </c>
      <c r="C193" s="1639">
        <f>[5]I!C193+[5]II!C193+[5]III!C193</f>
        <v>0</v>
      </c>
      <c r="D193" s="1732">
        <v>1.3200000000000003</v>
      </c>
      <c r="E193" s="1639">
        <f>[5]I!E193+[5]II!E193+[5]III!E193</f>
        <v>0</v>
      </c>
      <c r="F193" s="1732">
        <v>0</v>
      </c>
      <c r="G193" s="1639">
        <f>[5]I!G193+[5]II!G193+[5]III!G193</f>
        <v>0</v>
      </c>
      <c r="H193" s="1705">
        <f t="shared" si="5"/>
        <v>1.3200000000000003</v>
      </c>
    </row>
    <row r="194" spans="1:8" s="205" customFormat="1" ht="14.1" customHeight="1">
      <c r="A194" s="1730" t="s">
        <v>3086</v>
      </c>
      <c r="B194" s="1731" t="s">
        <v>3087</v>
      </c>
      <c r="C194" s="1639">
        <f>[5]I!C194+[5]II!C194+[5]III!C194</f>
        <v>0</v>
      </c>
      <c r="D194" s="1732">
        <v>0</v>
      </c>
      <c r="E194" s="1639">
        <f>[5]I!E194+[5]II!E194+[5]III!E194</f>
        <v>0</v>
      </c>
      <c r="F194" s="1732">
        <v>1</v>
      </c>
      <c r="G194" s="1639">
        <f>[5]I!G194+[5]II!G194+[5]III!G194</f>
        <v>0</v>
      </c>
      <c r="H194" s="1705">
        <f t="shared" si="5"/>
        <v>1</v>
      </c>
    </row>
    <row r="195" spans="1:8" s="205" customFormat="1" ht="14.1" customHeight="1">
      <c r="A195" s="1733">
        <v>30668001</v>
      </c>
      <c r="B195" s="1734" t="s">
        <v>3088</v>
      </c>
      <c r="C195" s="1639">
        <f>[5]I!C195+[5]II!C195+[5]III!C195</f>
        <v>0</v>
      </c>
      <c r="D195" s="1732">
        <v>0</v>
      </c>
      <c r="E195" s="1639">
        <f>[5]I!E195+[5]II!E195+[5]III!E195</f>
        <v>0</v>
      </c>
      <c r="F195" s="1732">
        <v>1</v>
      </c>
      <c r="G195" s="1639">
        <f>[5]I!G195+[5]II!G195+[5]III!G195</f>
        <v>0</v>
      </c>
      <c r="H195" s="1705">
        <f t="shared" si="5"/>
        <v>1</v>
      </c>
    </row>
    <row r="196" spans="1:8" s="205" customFormat="1" ht="14.1" customHeight="1">
      <c r="A196" s="1730" t="s">
        <v>3089</v>
      </c>
      <c r="B196" s="1731" t="s">
        <v>3090</v>
      </c>
      <c r="C196" s="1639">
        <f>[5]I!C196+[5]II!C196+[5]III!C196</f>
        <v>320</v>
      </c>
      <c r="D196" s="1732">
        <v>0</v>
      </c>
      <c r="E196" s="1639">
        <f>[5]I!E196+[5]II!E196+[5]III!E196</f>
        <v>32</v>
      </c>
      <c r="F196" s="1732">
        <v>1</v>
      </c>
      <c r="G196" s="1639">
        <f>[5]I!G196+[5]II!G196+[5]III!G196</f>
        <v>352</v>
      </c>
      <c r="H196" s="1705">
        <f t="shared" si="5"/>
        <v>1</v>
      </c>
    </row>
    <row r="197" spans="1:8" s="205" customFormat="1" ht="14.1" customHeight="1">
      <c r="A197" s="1735" t="s">
        <v>3091</v>
      </c>
      <c r="B197" s="1736" t="s">
        <v>3092</v>
      </c>
      <c r="C197" s="1639">
        <f>[5]I!C197+[5]II!C197+[5]III!C197</f>
        <v>326</v>
      </c>
      <c r="D197" s="1732">
        <v>0</v>
      </c>
      <c r="E197" s="1639">
        <f>[5]I!E197+[5]II!E197+[5]III!E197</f>
        <v>34</v>
      </c>
      <c r="F197" s="1732">
        <v>1</v>
      </c>
      <c r="G197" s="1639">
        <f>[5]I!G197+[5]II!G197+[5]III!G197</f>
        <v>360</v>
      </c>
      <c r="H197" s="1705">
        <f t="shared" si="5"/>
        <v>1</v>
      </c>
    </row>
    <row r="198" spans="1:8" s="205" customFormat="1" ht="14.1" customHeight="1">
      <c r="A198" s="1735"/>
      <c r="B198" s="1736"/>
      <c r="C198" s="1639">
        <f>[5]I!C198+[5]II!C198+[5]III!C198</f>
        <v>301</v>
      </c>
      <c r="D198" s="1732"/>
      <c r="E198" s="1639">
        <f>[5]I!E198+[5]II!E198+[5]III!E198</f>
        <v>29</v>
      </c>
      <c r="F198" s="1732"/>
      <c r="G198" s="1639">
        <f>[5]I!G198+[5]II!G198+[5]III!G198</f>
        <v>330</v>
      </c>
      <c r="H198" s="1705"/>
    </row>
    <row r="199" spans="1:8" s="205" customFormat="1" ht="14.1" customHeight="1">
      <c r="A199" s="1735"/>
      <c r="B199" s="1736"/>
      <c r="C199" s="1639">
        <f>[5]I!C199+[5]II!C199+[5]III!C199</f>
        <v>0</v>
      </c>
      <c r="D199" s="1732"/>
      <c r="E199" s="1639">
        <f>[5]I!E199+[5]II!E199+[5]III!E199</f>
        <v>4</v>
      </c>
      <c r="F199" s="1732"/>
      <c r="G199" s="1639">
        <f>[5]I!G199+[5]II!G199+[5]III!G199</f>
        <v>4</v>
      </c>
      <c r="H199" s="1705"/>
    </row>
    <row r="200" spans="1:8" s="205" customFormat="1" ht="14.1" customHeight="1">
      <c r="A200" s="1735"/>
      <c r="B200" s="1736"/>
      <c r="C200" s="1639">
        <f>[5]I!C200+[5]II!C200+[5]III!C200</f>
        <v>21</v>
      </c>
      <c r="D200" s="1732"/>
      <c r="E200" s="1639">
        <f>[5]I!E200+[5]II!E200+[5]III!E200</f>
        <v>1</v>
      </c>
      <c r="F200" s="1732"/>
      <c r="G200" s="1639">
        <f>[5]I!G200+[5]II!G200+[5]III!G200</f>
        <v>22</v>
      </c>
      <c r="H200" s="1705"/>
    </row>
    <row r="201" spans="1:8" s="205" customFormat="1" ht="14.1" customHeight="1">
      <c r="A201" s="1721"/>
      <c r="B201" s="1737"/>
      <c r="C201" s="1639">
        <f>[5]I!C201+[5]II!C201+[5]III!C201</f>
        <v>2</v>
      </c>
      <c r="D201" s="1705"/>
      <c r="E201" s="1639">
        <f>[5]I!E201+[5]II!E201+[5]III!E201</f>
        <v>0</v>
      </c>
      <c r="F201" s="1705"/>
      <c r="G201" s="1639">
        <f>[5]I!G201+[5]II!G201+[5]III!G201</f>
        <v>2</v>
      </c>
      <c r="H201" s="1705">
        <f t="shared" si="5"/>
        <v>0</v>
      </c>
    </row>
    <row r="202" spans="1:8" s="205" customFormat="1" ht="14.1" customHeight="1">
      <c r="A202" s="1726" t="s">
        <v>2588</v>
      </c>
      <c r="B202" s="1727"/>
      <c r="C202" s="1639">
        <f>[5]I!C202+[5]II!C202+[5]III!C202</f>
        <v>0</v>
      </c>
      <c r="D202" s="1728">
        <v>19364.400000000001</v>
      </c>
      <c r="E202" s="1639">
        <f>[5]I!E202+[5]II!E202+[5]III!E202</f>
        <v>0</v>
      </c>
      <c r="F202" s="1728">
        <v>863</v>
      </c>
      <c r="G202" s="1639">
        <f>[5]I!G202+[5]II!G202+[5]III!G202</f>
        <v>0</v>
      </c>
      <c r="H202" s="1641">
        <f t="shared" si="5"/>
        <v>20227.400000000001</v>
      </c>
    </row>
    <row r="203" spans="1:8" s="205" customFormat="1" ht="14.1" customHeight="1">
      <c r="A203" s="2084" t="s">
        <v>3093</v>
      </c>
      <c r="B203" s="2085"/>
      <c r="C203" s="1639">
        <f>[5]I!C203+[5]II!C203+[5]III!C203</f>
        <v>2</v>
      </c>
      <c r="D203" s="1729">
        <f t="shared" ref="D203:F203" si="7">SUM(D204:D218)</f>
        <v>19469.16</v>
      </c>
      <c r="E203" s="1639">
        <f>[5]I!E203+[5]II!E203+[5]III!E203</f>
        <v>0</v>
      </c>
      <c r="F203" s="1729">
        <f t="shared" si="7"/>
        <v>1000.1600000000002</v>
      </c>
      <c r="G203" s="1639">
        <f>[5]I!G203+[5]II!G203+[5]III!G203</f>
        <v>2</v>
      </c>
      <c r="H203" s="1645">
        <f t="shared" si="5"/>
        <v>20469.32</v>
      </c>
    </row>
    <row r="204" spans="1:8" s="205" customFormat="1" ht="14.1" customHeight="1">
      <c r="A204" s="1738" t="s">
        <v>3084</v>
      </c>
      <c r="B204" s="1731" t="s">
        <v>3094</v>
      </c>
      <c r="C204" s="1639">
        <f>[5]I!C204+[5]II!C204+[5]III!C204</f>
        <v>0</v>
      </c>
      <c r="D204" s="1732">
        <v>3360.72</v>
      </c>
      <c r="E204" s="1639">
        <f>[5]I!E204+[5]II!E204+[5]III!E204</f>
        <v>0</v>
      </c>
      <c r="F204" s="1732">
        <v>172</v>
      </c>
      <c r="G204" s="1639">
        <f>[5]I!G204+[5]II!G204+[5]III!G204</f>
        <v>0</v>
      </c>
      <c r="H204" s="1086">
        <f t="shared" si="5"/>
        <v>3532.72</v>
      </c>
    </row>
    <row r="205" spans="1:8" s="205" customFormat="1" ht="14.1" customHeight="1">
      <c r="A205" s="1738" t="s">
        <v>3095</v>
      </c>
      <c r="B205" s="1731" t="s">
        <v>3096</v>
      </c>
      <c r="C205" s="1639">
        <f>[5]I!C205+[5]II!C205+[5]III!C205</f>
        <v>0</v>
      </c>
      <c r="D205" s="1732">
        <v>918.71999999999991</v>
      </c>
      <c r="E205" s="1639">
        <f>[5]I!E205+[5]II!E205+[5]III!E205</f>
        <v>0</v>
      </c>
      <c r="F205" s="1732">
        <v>0</v>
      </c>
      <c r="G205" s="1639">
        <f>[5]I!G205+[5]II!G205+[5]III!G205</f>
        <v>0</v>
      </c>
      <c r="H205" s="1086">
        <f t="shared" si="5"/>
        <v>918.71999999999991</v>
      </c>
    </row>
    <row r="206" spans="1:8" s="205" customFormat="1" ht="14.1" customHeight="1">
      <c r="A206" s="1738" t="s">
        <v>3097</v>
      </c>
      <c r="B206" s="1731" t="s">
        <v>3098</v>
      </c>
      <c r="C206" s="1639">
        <f>[5]I!C206+[5]II!C206+[5]III!C206</f>
        <v>0</v>
      </c>
      <c r="D206" s="1732">
        <v>3925.68</v>
      </c>
      <c r="E206" s="1639">
        <f>[5]I!E206+[5]II!E206+[5]III!E206</f>
        <v>0</v>
      </c>
      <c r="F206" s="1732">
        <v>21.120000000000005</v>
      </c>
      <c r="G206" s="1639">
        <f>[5]I!G206+[5]II!G206+[5]III!G206</f>
        <v>0</v>
      </c>
      <c r="H206" s="1086">
        <f t="shared" si="5"/>
        <v>3946.7999999999997</v>
      </c>
    </row>
    <row r="207" spans="1:8" s="205" customFormat="1" ht="14.1" customHeight="1">
      <c r="A207" s="1738" t="s">
        <v>3099</v>
      </c>
      <c r="B207" s="1731" t="s">
        <v>3100</v>
      </c>
      <c r="C207" s="1639">
        <f>[5]I!C207+[5]II!C207+[5]III!C207</f>
        <v>0</v>
      </c>
      <c r="D207" s="1732">
        <v>1429.56</v>
      </c>
      <c r="E207" s="1639">
        <f>[5]I!E207+[5]II!E207+[5]III!E207</f>
        <v>0</v>
      </c>
      <c r="F207" s="1732">
        <v>3</v>
      </c>
      <c r="G207" s="1639">
        <f>[5]I!G207+[5]II!G207+[5]III!G207</f>
        <v>0</v>
      </c>
      <c r="H207" s="1086">
        <f t="shared" si="5"/>
        <v>1432.56</v>
      </c>
    </row>
    <row r="208" spans="1:8" s="205" customFormat="1" ht="14.1" customHeight="1">
      <c r="A208" s="1738" t="s">
        <v>3101</v>
      </c>
      <c r="B208" s="1731" t="s">
        <v>3102</v>
      </c>
      <c r="C208" s="1639">
        <f>[5]I!C208+[5]II!C208+[5]III!C208</f>
        <v>0</v>
      </c>
      <c r="D208" s="1732">
        <v>9807.6</v>
      </c>
      <c r="E208" s="1639">
        <f>[5]I!E208+[5]II!E208+[5]III!E208</f>
        <v>0</v>
      </c>
      <c r="F208" s="1732">
        <v>675</v>
      </c>
      <c r="G208" s="1639">
        <f>[5]I!G208+[5]II!G208+[5]III!G208</f>
        <v>0</v>
      </c>
      <c r="H208" s="1086">
        <f t="shared" si="5"/>
        <v>10482.6</v>
      </c>
    </row>
    <row r="209" spans="1:8" s="205" customFormat="1" ht="14.1" customHeight="1">
      <c r="A209" s="1738" t="s">
        <v>3103</v>
      </c>
      <c r="B209" s="1731" t="s">
        <v>3104</v>
      </c>
      <c r="C209" s="1639">
        <f>[5]I!C209+[5]II!C209+[5]III!C209</f>
        <v>0</v>
      </c>
      <c r="D209" s="1732">
        <v>15</v>
      </c>
      <c r="E209" s="1639">
        <f>[5]I!E209+[5]II!E209+[5]III!E209</f>
        <v>0</v>
      </c>
      <c r="F209" s="1732">
        <v>109.56</v>
      </c>
      <c r="G209" s="1639">
        <f>[5]I!G209+[5]II!G209+[5]III!G209</f>
        <v>0</v>
      </c>
      <c r="H209" s="1086">
        <f t="shared" si="5"/>
        <v>124.56</v>
      </c>
    </row>
    <row r="210" spans="1:8" s="205" customFormat="1" ht="14.1" customHeight="1">
      <c r="A210" s="1738" t="s">
        <v>2757</v>
      </c>
      <c r="B210" s="1731" t="s">
        <v>2758</v>
      </c>
      <c r="C210" s="1639">
        <f>[5]I!C210+[5]II!C210+[5]III!C210</f>
        <v>0</v>
      </c>
      <c r="D210" s="1732">
        <v>0</v>
      </c>
      <c r="E210" s="1639">
        <f>[5]I!E210+[5]II!E210+[5]III!E210</f>
        <v>0</v>
      </c>
      <c r="F210" s="1732">
        <v>1.3200000000000003</v>
      </c>
      <c r="G210" s="1639">
        <f>[5]I!G210+[5]II!G210+[5]III!G210</f>
        <v>0</v>
      </c>
      <c r="H210" s="1086">
        <f t="shared" si="5"/>
        <v>1.3200000000000003</v>
      </c>
    </row>
    <row r="211" spans="1:8" s="205" customFormat="1" ht="14.1" customHeight="1">
      <c r="A211" s="1739">
        <v>55036001</v>
      </c>
      <c r="B211" s="1719" t="s">
        <v>2759</v>
      </c>
      <c r="C211" s="1639">
        <f>[5]I!C211+[5]II!C211+[5]III!C211</f>
        <v>0</v>
      </c>
      <c r="D211" s="1732">
        <v>0</v>
      </c>
      <c r="E211" s="1639">
        <f>[5]I!E211+[5]II!E211+[5]III!E211</f>
        <v>0</v>
      </c>
      <c r="F211" s="1732">
        <v>1</v>
      </c>
      <c r="G211" s="1639">
        <f>[5]I!G211+[5]II!G211+[5]III!G211</f>
        <v>0</v>
      </c>
      <c r="H211" s="1086">
        <f t="shared" si="5"/>
        <v>1</v>
      </c>
    </row>
    <row r="212" spans="1:8" s="205" customFormat="1" ht="14.1" customHeight="1">
      <c r="A212" s="1738" t="s">
        <v>3105</v>
      </c>
      <c r="B212" s="1731" t="s">
        <v>3106</v>
      </c>
      <c r="C212" s="1639">
        <f>[5]I!C212+[5]II!C212+[5]III!C212</f>
        <v>9056</v>
      </c>
      <c r="D212" s="1732">
        <v>0</v>
      </c>
      <c r="E212" s="1639">
        <f>[5]I!E212+[5]II!E212+[5]III!E212</f>
        <v>537</v>
      </c>
      <c r="F212" s="1732">
        <v>1.3200000000000003</v>
      </c>
      <c r="G212" s="1639">
        <f>[5]I!G212+[5]II!G212+[5]III!G212</f>
        <v>9593</v>
      </c>
      <c r="H212" s="1086">
        <f t="shared" si="5"/>
        <v>1.3200000000000003</v>
      </c>
    </row>
    <row r="213" spans="1:8" s="205" customFormat="1" ht="14.1" customHeight="1">
      <c r="A213" s="1738" t="s">
        <v>3107</v>
      </c>
      <c r="B213" s="1731" t="s">
        <v>3108</v>
      </c>
      <c r="C213" s="1639">
        <f>[5]I!C213+[5]II!C213+[5]III!C213</f>
        <v>9085</v>
      </c>
      <c r="D213" s="1732">
        <v>11.88</v>
      </c>
      <c r="E213" s="1639">
        <f>[5]I!E213+[5]II!E213+[5]III!E213</f>
        <v>628</v>
      </c>
      <c r="F213" s="1732">
        <v>0</v>
      </c>
      <c r="G213" s="1639">
        <f>[5]I!G213+[5]II!G213+[5]III!G213</f>
        <v>9713</v>
      </c>
      <c r="H213" s="1086">
        <f t="shared" si="5"/>
        <v>11.88</v>
      </c>
    </row>
    <row r="214" spans="1:8" s="205" customFormat="1" ht="14.1" customHeight="1">
      <c r="A214" s="1738" t="s">
        <v>2760</v>
      </c>
      <c r="B214" s="1731" t="s">
        <v>2761</v>
      </c>
      <c r="C214" s="1639">
        <f>[5]I!C214+[5]II!C214+[5]III!C214</f>
        <v>1636</v>
      </c>
      <c r="D214" s="1732">
        <v>0</v>
      </c>
      <c r="E214" s="1639">
        <f>[5]I!E214+[5]II!E214+[5]III!E214</f>
        <v>130</v>
      </c>
      <c r="F214" s="1732">
        <v>15.839999999999998</v>
      </c>
      <c r="G214" s="1639">
        <f>[5]I!G214+[5]II!G214+[5]III!G214</f>
        <v>1766</v>
      </c>
      <c r="H214" s="1086">
        <f t="shared" si="5"/>
        <v>15.839999999999998</v>
      </c>
    </row>
    <row r="215" spans="1:8" s="205" customFormat="1" ht="14.1" customHeight="1">
      <c r="A215" s="1738"/>
      <c r="B215" s="1731"/>
      <c r="C215" s="1639">
        <f>[5]I!C215+[5]II!C215+[5]III!C215</f>
        <v>430</v>
      </c>
      <c r="D215" s="1732"/>
      <c r="E215" s="1639">
        <f>[5]I!E215+[5]II!E215+[5]III!E215</f>
        <v>0</v>
      </c>
      <c r="F215" s="1732"/>
      <c r="G215" s="1639">
        <f>[5]I!G215+[5]II!G215+[5]III!G215</f>
        <v>430</v>
      </c>
      <c r="H215" s="1086"/>
    </row>
    <row r="216" spans="1:8" s="205" customFormat="1" ht="14.1" customHeight="1">
      <c r="A216" s="1738"/>
      <c r="B216" s="1731"/>
      <c r="C216" s="1639">
        <f>[5]I!C216+[5]II!C216+[5]III!C216</f>
        <v>1970</v>
      </c>
      <c r="D216" s="1732"/>
      <c r="E216" s="1639">
        <f>[5]I!E216+[5]II!E216+[5]III!E216</f>
        <v>55</v>
      </c>
      <c r="F216" s="1732"/>
      <c r="G216" s="1639">
        <f>[5]I!G216+[5]II!G216+[5]III!G216</f>
        <v>2025</v>
      </c>
      <c r="H216" s="1086"/>
    </row>
    <row r="217" spans="1:8" s="205" customFormat="1" ht="14.1" customHeight="1">
      <c r="A217" s="1738"/>
      <c r="B217" s="1731"/>
      <c r="C217" s="1639">
        <f>[5]I!C217+[5]II!C217+[5]III!C217</f>
        <v>800</v>
      </c>
      <c r="D217" s="1732"/>
      <c r="E217" s="1639">
        <f>[5]I!E217+[5]II!E217+[5]III!E217</f>
        <v>1</v>
      </c>
      <c r="F217" s="1732"/>
      <c r="G217" s="1639">
        <f>[5]I!G217+[5]II!G217+[5]III!G217</f>
        <v>801</v>
      </c>
      <c r="H217" s="1086"/>
    </row>
    <row r="218" spans="1:8" s="205" customFormat="1" ht="14.1" customHeight="1">
      <c r="A218" s="1738"/>
      <c r="B218" s="1731"/>
      <c r="C218" s="1639">
        <f>[5]I!C218+[5]II!C218+[5]III!C218</f>
        <v>4227</v>
      </c>
      <c r="D218" s="1732"/>
      <c r="E218" s="1639">
        <f>[5]I!E218+[5]II!E218+[5]III!E218</f>
        <v>406</v>
      </c>
      <c r="F218" s="1732"/>
      <c r="G218" s="1639">
        <f>[5]I!G218+[5]II!G218+[5]III!G218</f>
        <v>4633</v>
      </c>
      <c r="H218" s="1086"/>
    </row>
    <row r="219" spans="1:8" s="205" customFormat="1" ht="14.1" customHeight="1">
      <c r="A219" s="1726" t="s">
        <v>2588</v>
      </c>
      <c r="B219" s="1740"/>
      <c r="C219" s="1639">
        <f>[5]I!C219+[5]II!C219+[5]III!C219</f>
        <v>22</v>
      </c>
      <c r="D219" s="1728">
        <v>889.68000000000006</v>
      </c>
      <c r="E219" s="1639">
        <f>[5]I!E219+[5]II!E219+[5]III!E219</f>
        <v>36</v>
      </c>
      <c r="F219" s="1728">
        <v>604.55999999999995</v>
      </c>
      <c r="G219" s="1639">
        <f>[5]I!G219+[5]II!G219+[5]III!G219</f>
        <v>58</v>
      </c>
      <c r="H219" s="1641">
        <f t="shared" si="5"/>
        <v>1494.24</v>
      </c>
    </row>
    <row r="220" spans="1:8" s="205" customFormat="1" ht="14.1" customHeight="1">
      <c r="A220" s="1741" t="s">
        <v>3112</v>
      </c>
      <c r="B220" s="1742"/>
      <c r="C220" s="1639">
        <f>[5]I!C220+[5]II!C220+[5]III!C220</f>
        <v>0</v>
      </c>
      <c r="D220" s="1952">
        <f>SUM(D221:D225)</f>
        <v>889.68000000000006</v>
      </c>
      <c r="E220" s="1639">
        <f>[5]I!E220+[5]II!E220+[5]III!E220</f>
        <v>0</v>
      </c>
      <c r="F220" s="1952">
        <f>SUM(F221:F225)</f>
        <v>607.19999999999993</v>
      </c>
      <c r="G220" s="1639">
        <f>[5]I!G220+[5]II!G220+[5]III!G220</f>
        <v>0</v>
      </c>
      <c r="H220" s="1645">
        <f t="shared" si="5"/>
        <v>1496.88</v>
      </c>
    </row>
    <row r="221" spans="1:8" s="205" customFormat="1" ht="14.1" customHeight="1">
      <c r="A221" s="1743" t="s">
        <v>3113</v>
      </c>
      <c r="B221" s="1731" t="s">
        <v>3109</v>
      </c>
      <c r="C221" s="1639">
        <f>[5]I!C221+[5]II!C221+[5]III!C221</f>
        <v>0</v>
      </c>
      <c r="D221" s="1732">
        <v>887.04000000000008</v>
      </c>
      <c r="E221" s="1639">
        <f>[5]I!E221+[5]II!E221+[5]III!E221</f>
        <v>0</v>
      </c>
      <c r="F221" s="1732">
        <v>604.55999999999995</v>
      </c>
      <c r="G221" s="1639">
        <f>[5]I!G221+[5]II!G221+[5]III!G221</f>
        <v>0</v>
      </c>
      <c r="H221" s="1086">
        <f t="shared" si="5"/>
        <v>1491.6</v>
      </c>
    </row>
    <row r="222" spans="1:8" s="205" customFormat="1" ht="14.1" customHeight="1">
      <c r="A222" s="1743" t="s">
        <v>3114</v>
      </c>
      <c r="B222" s="1731" t="s">
        <v>3110</v>
      </c>
      <c r="C222" s="1639">
        <f>[5]I!C222+[5]II!C222+[5]III!C222</f>
        <v>0</v>
      </c>
      <c r="D222" s="1732">
        <v>2.6400000000000006</v>
      </c>
      <c r="E222" s="1639">
        <f>[5]I!E222+[5]II!E222+[5]III!E222</f>
        <v>0</v>
      </c>
      <c r="F222" s="1732">
        <v>2.6400000000000006</v>
      </c>
      <c r="G222" s="1639">
        <f>[5]I!G222+[5]II!G222+[5]III!G222</f>
        <v>0</v>
      </c>
      <c r="H222" s="1086">
        <f t="shared" si="5"/>
        <v>5.2800000000000011</v>
      </c>
    </row>
    <row r="223" spans="1:8" s="205" customFormat="1" ht="14.1" customHeight="1">
      <c r="A223" s="1743"/>
      <c r="B223" s="1731"/>
      <c r="C223" s="1639">
        <f>[5]I!C223+[5]II!C223+[5]III!C223</f>
        <v>0</v>
      </c>
      <c r="D223" s="1732"/>
      <c r="E223" s="1639">
        <f>[5]I!E223+[5]II!E223+[5]III!E223</f>
        <v>0</v>
      </c>
      <c r="F223" s="1732"/>
      <c r="G223" s="1639">
        <f>[5]I!G223+[5]II!G223+[5]III!G223</f>
        <v>0</v>
      </c>
      <c r="H223" s="1086"/>
    </row>
    <row r="224" spans="1:8" s="205" customFormat="1" ht="14.1" customHeight="1">
      <c r="A224" s="1743"/>
      <c r="B224" s="1731"/>
      <c r="C224" s="1639">
        <f>[5]I!C224+[5]II!C224+[5]III!C224</f>
        <v>0</v>
      </c>
      <c r="D224" s="1732"/>
      <c r="E224" s="1639">
        <f>[5]I!E224+[5]II!E224+[5]III!E224</f>
        <v>0</v>
      </c>
      <c r="F224" s="1732"/>
      <c r="G224" s="1639">
        <f>[5]I!G224+[5]II!G224+[5]III!G224</f>
        <v>0</v>
      </c>
      <c r="H224" s="1086"/>
    </row>
    <row r="225" spans="1:10" s="205" customFormat="1" ht="14.1" customHeight="1">
      <c r="A225" s="1744"/>
      <c r="B225" s="1745"/>
      <c r="C225" s="1639">
        <f>[5]I!C225+[5]II!C225+[5]III!C225</f>
        <v>0</v>
      </c>
      <c r="D225" s="1732"/>
      <c r="E225" s="1639">
        <f>[5]I!E225+[5]II!E225+[5]III!E225</f>
        <v>0</v>
      </c>
      <c r="F225" s="1732"/>
      <c r="G225" s="1639">
        <f>[5]I!G225+[5]II!G225+[5]III!G225</f>
        <v>0</v>
      </c>
      <c r="H225" s="1086">
        <f t="shared" si="5"/>
        <v>0</v>
      </c>
    </row>
    <row r="226" spans="1:10" s="205" customFormat="1" ht="14.1" customHeight="1">
      <c r="A226" s="1696" t="s">
        <v>2794</v>
      </c>
      <c r="B226" s="1643"/>
      <c r="C226" s="1639">
        <f>[5]I!C226+[5]II!C226+[5]III!C226</f>
        <v>0</v>
      </c>
      <c r="D226" s="1644">
        <v>10.560000000000002</v>
      </c>
      <c r="E226" s="1639">
        <f>[5]I!E226+[5]II!E226+[5]III!E226</f>
        <v>0</v>
      </c>
      <c r="F226" s="1640">
        <v>0</v>
      </c>
      <c r="G226" s="1639">
        <f>[5]I!G226+[5]II!G226+[5]III!G226</f>
        <v>0</v>
      </c>
      <c r="H226" s="1641">
        <f t="shared" si="5"/>
        <v>10.560000000000002</v>
      </c>
    </row>
    <row r="227" spans="1:10" s="205" customFormat="1" ht="14.1" customHeight="1">
      <c r="A227" s="1746" t="s">
        <v>2764</v>
      </c>
      <c r="B227" s="1699" t="s">
        <v>2795</v>
      </c>
      <c r="C227" s="1639">
        <f>[5]I!C227+[5]II!C227+[5]III!C227</f>
        <v>0</v>
      </c>
      <c r="D227" s="1700">
        <v>10.560000000000002</v>
      </c>
      <c r="E227" s="1639">
        <f>[5]I!E227+[5]II!E227+[5]III!E227</f>
        <v>0</v>
      </c>
      <c r="F227" s="1697">
        <v>0</v>
      </c>
      <c r="G227" s="1639">
        <f>[5]I!G227+[5]II!G227+[5]III!G227</f>
        <v>0</v>
      </c>
      <c r="H227" s="1700">
        <f t="shared" si="5"/>
        <v>10.560000000000002</v>
      </c>
    </row>
    <row r="228" spans="1:10" s="205" customFormat="1" ht="14.1" customHeight="1">
      <c r="A228" s="1747"/>
      <c r="B228" s="1695"/>
      <c r="C228" s="1639">
        <f>[5]I!C228+[5]II!C228+[5]III!C228</f>
        <v>0</v>
      </c>
      <c r="D228" s="1705"/>
      <c r="E228" s="1639">
        <f>[5]I!E228+[5]II!E228+[5]III!E228</f>
        <v>0</v>
      </c>
      <c r="F228" s="1705"/>
      <c r="G228" s="1639">
        <f>[5]I!G228+[5]II!G228+[5]III!G228</f>
        <v>0</v>
      </c>
      <c r="H228" s="1700"/>
    </row>
    <row r="229" spans="1:10" s="205" customFormat="1" ht="14.1" customHeight="1">
      <c r="A229" s="1748" t="s">
        <v>2796</v>
      </c>
      <c r="B229" s="1713"/>
      <c r="C229" s="1639">
        <f>[5]I!C229+[5]II!C229+[5]III!C229</f>
        <v>685</v>
      </c>
      <c r="D229" s="1640"/>
      <c r="E229" s="1639">
        <f>[5]I!E229+[5]II!E229+[5]III!E229</f>
        <v>401</v>
      </c>
      <c r="F229" s="1640"/>
      <c r="G229" s="1639">
        <f>[5]I!G229+[5]II!G229+[5]III!G229</f>
        <v>1086</v>
      </c>
      <c r="H229" s="1640">
        <v>2</v>
      </c>
    </row>
    <row r="230" spans="1:10" s="205" customFormat="1" ht="14.1" customHeight="1">
      <c r="A230" s="230" t="s">
        <v>3122</v>
      </c>
      <c r="B230" s="1713"/>
      <c r="C230" s="1639">
        <f>[5]I!C230+[5]II!C230+[5]III!C230</f>
        <v>686</v>
      </c>
      <c r="D230" s="1640">
        <f>D233+D244</f>
        <v>1322.36</v>
      </c>
      <c r="E230" s="1639">
        <f>[5]I!E230+[5]II!E230+[5]III!E230</f>
        <v>405</v>
      </c>
      <c r="F230" s="1640">
        <f>F233+F244</f>
        <v>950.28</v>
      </c>
      <c r="G230" s="1639">
        <f>[5]I!G230+[5]II!G230+[5]III!G230</f>
        <v>1091</v>
      </c>
      <c r="H230" s="1640">
        <f t="shared" si="5"/>
        <v>2272.64</v>
      </c>
    </row>
    <row r="231" spans="1:10" ht="14.1" customHeight="1">
      <c r="A231" s="230" t="s">
        <v>3120</v>
      </c>
      <c r="B231" s="1712"/>
      <c r="C231" s="1639">
        <f>[5]I!C231+[5]II!C231+[5]III!C231</f>
        <v>684</v>
      </c>
      <c r="D231" s="1640">
        <f>D234+D245</f>
        <v>1543.64</v>
      </c>
      <c r="E231" s="1639">
        <f>[5]I!E231+[5]II!E231+[5]III!E231</f>
        <v>404</v>
      </c>
      <c r="F231" s="1640">
        <f>F234+F245</f>
        <v>1081.48</v>
      </c>
      <c r="G231" s="1639">
        <f>[5]I!G231+[5]II!G231+[5]III!G231</f>
        <v>1088</v>
      </c>
      <c r="H231" s="1640">
        <f t="shared" si="5"/>
        <v>2625.12</v>
      </c>
    </row>
    <row r="232" spans="1:10" ht="14.1" customHeight="1">
      <c r="A232" s="230"/>
      <c r="B232" s="1712"/>
      <c r="C232" s="1639">
        <f>[5]I!C232+[5]II!C232+[5]III!C232</f>
        <v>2</v>
      </c>
      <c r="D232" s="1640"/>
      <c r="E232" s="1639">
        <f>[5]I!E232+[5]II!E232+[5]III!E232</f>
        <v>1</v>
      </c>
      <c r="F232" s="1640"/>
      <c r="G232" s="1639">
        <f>[5]I!G232+[5]II!G232+[5]III!G232</f>
        <v>3</v>
      </c>
      <c r="H232" s="1640"/>
    </row>
    <row r="233" spans="1:10" ht="14.1" customHeight="1">
      <c r="A233" s="1749" t="s">
        <v>3126</v>
      </c>
      <c r="B233" s="1713"/>
      <c r="C233" s="1639">
        <f>[5]I!C233+[5]II!C233+[5]III!C233</f>
        <v>0</v>
      </c>
      <c r="D233" s="1640">
        <v>459.35999999999996</v>
      </c>
      <c r="E233" s="1639">
        <f>[5]I!E233+[5]II!E233+[5]III!E233</f>
        <v>0</v>
      </c>
      <c r="F233" s="1640">
        <v>351</v>
      </c>
      <c r="G233" s="1639">
        <f>[5]I!G233+[5]II!G233+[5]III!G233</f>
        <v>0</v>
      </c>
      <c r="H233" s="1640">
        <f t="shared" si="5"/>
        <v>810.3599999999999</v>
      </c>
      <c r="J233" s="205"/>
    </row>
    <row r="234" spans="1:10" s="205" customFormat="1" ht="14.1" customHeight="1">
      <c r="A234" s="231" t="s">
        <v>3123</v>
      </c>
      <c r="B234" s="1750"/>
      <c r="C234" s="1639">
        <f>[5]I!C234+[5]II!C234+[5]III!C234</f>
        <v>0</v>
      </c>
      <c r="D234" s="1644">
        <f t="shared" ref="D234:F234" si="8">SUM(D235:D243)</f>
        <v>680.6400000000001</v>
      </c>
      <c r="E234" s="1639">
        <f>[5]I!E234+[5]II!E234+[5]III!E234</f>
        <v>0</v>
      </c>
      <c r="F234" s="1644">
        <f t="shared" si="8"/>
        <v>480.47999999999996</v>
      </c>
      <c r="G234" s="1639">
        <f>[5]I!G234+[5]II!G234+[5]III!G234</f>
        <v>0</v>
      </c>
      <c r="H234" s="1640">
        <f t="shared" si="5"/>
        <v>1161.1200000000001</v>
      </c>
    </row>
    <row r="235" spans="1:10" s="205" customFormat="1" ht="14.1" customHeight="1">
      <c r="A235" s="1143" t="s">
        <v>2797</v>
      </c>
      <c r="B235" s="1669" t="s">
        <v>2798</v>
      </c>
      <c r="C235" s="1639">
        <f>[5]I!C235+[5]II!C235+[5]III!C235</f>
        <v>0</v>
      </c>
      <c r="D235" s="1647">
        <v>207</v>
      </c>
      <c r="E235" s="1639">
        <f>[5]I!E235+[5]II!E235+[5]III!E235</f>
        <v>0</v>
      </c>
      <c r="F235" s="1647">
        <v>124.08000000000001</v>
      </c>
      <c r="G235" s="1639">
        <f>[5]I!G235+[5]II!G235+[5]III!G235</f>
        <v>0</v>
      </c>
      <c r="H235" s="1086">
        <f t="shared" si="5"/>
        <v>331.08000000000004</v>
      </c>
    </row>
    <row r="236" spans="1:10" s="205" customFormat="1" ht="14.1" customHeight="1">
      <c r="A236" s="1143" t="s">
        <v>2799</v>
      </c>
      <c r="B236" s="1669" t="s">
        <v>2800</v>
      </c>
      <c r="C236" s="1639">
        <f>[5]I!C236+[5]II!C236+[5]III!C236</f>
        <v>0</v>
      </c>
      <c r="D236" s="1647">
        <v>207</v>
      </c>
      <c r="E236" s="1639">
        <f>[5]I!E236+[5]II!E236+[5]III!E236</f>
        <v>0</v>
      </c>
      <c r="F236" s="1647">
        <v>124.08000000000001</v>
      </c>
      <c r="G236" s="1639">
        <f>[5]I!G236+[5]II!G236+[5]III!G236</f>
        <v>0</v>
      </c>
      <c r="H236" s="1086">
        <f t="shared" si="5"/>
        <v>331.08000000000004</v>
      </c>
    </row>
    <row r="237" spans="1:10" s="205" customFormat="1" ht="18" customHeight="1">
      <c r="A237" s="1143" t="s">
        <v>2801</v>
      </c>
      <c r="B237" s="1669" t="s">
        <v>2802</v>
      </c>
      <c r="C237" s="1639">
        <f>[5]I!C237+[5]II!C237+[5]III!C237</f>
        <v>0</v>
      </c>
      <c r="D237" s="1647">
        <v>238.92000000000002</v>
      </c>
      <c r="E237" s="1639">
        <f>[5]I!E237+[5]II!E237+[5]III!E237</f>
        <v>0</v>
      </c>
      <c r="F237" s="1647">
        <v>194.03999999999996</v>
      </c>
      <c r="G237" s="1639">
        <f>[5]I!G237+[5]II!G237+[5]III!G237</f>
        <v>0</v>
      </c>
      <c r="H237" s="1086">
        <f t="shared" si="5"/>
        <v>432.96</v>
      </c>
    </row>
    <row r="238" spans="1:10" s="205" customFormat="1" ht="16.5" customHeight="1">
      <c r="A238" s="1751" t="s">
        <v>2803</v>
      </c>
      <c r="B238" s="1669" t="s">
        <v>2804</v>
      </c>
      <c r="C238" s="1639">
        <f>[5]I!C238+[5]II!C238+[5]III!C238</f>
        <v>0</v>
      </c>
      <c r="D238" s="1647">
        <v>11.88</v>
      </c>
      <c r="E238" s="1639">
        <f>[5]I!E238+[5]II!E238+[5]III!E238</f>
        <v>0</v>
      </c>
      <c r="F238" s="1647">
        <v>11.88</v>
      </c>
      <c r="G238" s="1639">
        <f>[5]I!G238+[5]II!G238+[5]III!G238</f>
        <v>0</v>
      </c>
      <c r="H238" s="1705">
        <f t="shared" si="5"/>
        <v>23.76</v>
      </c>
    </row>
    <row r="239" spans="1:10" s="205" customFormat="1" ht="16.5" customHeight="1">
      <c r="A239" s="1751" t="s">
        <v>2805</v>
      </c>
      <c r="B239" s="1669" t="s">
        <v>2806</v>
      </c>
      <c r="C239" s="1639">
        <f>[5]I!C239+[5]II!C239+[5]III!C239</f>
        <v>0</v>
      </c>
      <c r="D239" s="1647">
        <v>15.839999999999998</v>
      </c>
      <c r="E239" s="1639">
        <f>[5]I!E239+[5]II!E239+[5]III!E239</f>
        <v>0</v>
      </c>
      <c r="F239" s="1647">
        <v>26.4</v>
      </c>
      <c r="G239" s="1639">
        <f>[5]I!G239+[5]II!G239+[5]III!G239</f>
        <v>3</v>
      </c>
      <c r="H239" s="1705">
        <f t="shared" ref="H239:H302" si="9">D239+F239</f>
        <v>42.239999999999995</v>
      </c>
    </row>
    <row r="240" spans="1:10" s="205" customFormat="1" ht="16.5" customHeight="1">
      <c r="A240" s="1751"/>
      <c r="B240" s="1669"/>
      <c r="C240" s="1639">
        <f>[5]I!C240+[5]II!C240+[5]III!C240</f>
        <v>725</v>
      </c>
      <c r="D240" s="1647"/>
      <c r="E240" s="1639">
        <f>[5]I!E240+[5]II!E240+[5]III!E240</f>
        <v>530</v>
      </c>
      <c r="F240" s="1647"/>
      <c r="G240" s="1639">
        <f>[5]I!G240+[5]II!G240+[5]III!G240</f>
        <v>1255</v>
      </c>
      <c r="H240" s="1705"/>
    </row>
    <row r="241" spans="1:8" s="205" customFormat="1" ht="16.5" customHeight="1">
      <c r="A241" s="1751"/>
      <c r="B241" s="1669"/>
      <c r="C241" s="1639">
        <f>[5]I!C241+[5]II!C241+[5]III!C241</f>
        <v>765</v>
      </c>
      <c r="D241" s="1647"/>
      <c r="E241" s="1639">
        <f>[5]I!E241+[5]II!E241+[5]III!E241</f>
        <v>560</v>
      </c>
      <c r="F241" s="1647"/>
      <c r="G241" s="1639">
        <f>[5]I!G241+[5]II!G241+[5]III!G241</f>
        <v>1325</v>
      </c>
      <c r="H241" s="1705"/>
    </row>
    <row r="242" spans="1:8" s="205" customFormat="1" ht="19.5" customHeight="1">
      <c r="A242" s="1751"/>
      <c r="B242" s="1669"/>
      <c r="C242" s="1639">
        <f>[5]I!C242+[5]II!C242+[5]III!C242</f>
        <v>0</v>
      </c>
      <c r="D242" s="1647"/>
      <c r="E242" s="1639">
        <f>[5]I!E242+[5]II!E242+[5]III!E242</f>
        <v>0</v>
      </c>
      <c r="F242" s="1647"/>
      <c r="G242" s="1639">
        <f>[5]I!G242+[5]II!G242+[5]III!G242</f>
        <v>0</v>
      </c>
      <c r="H242" s="1705"/>
    </row>
    <row r="243" spans="1:8" s="205" customFormat="1" ht="26.25" customHeight="1">
      <c r="A243" s="1751"/>
      <c r="B243" s="1669"/>
      <c r="C243" s="1639">
        <f>[5]I!C243+[5]II!C243+[5]III!C243</f>
        <v>138</v>
      </c>
      <c r="D243" s="1647"/>
      <c r="E243" s="1639">
        <f>[5]I!E243+[5]II!E243+[5]III!E243</f>
        <v>123</v>
      </c>
      <c r="F243" s="1647"/>
      <c r="G243" s="1639">
        <f>[5]I!G243+[5]II!G243+[5]III!G243</f>
        <v>261</v>
      </c>
      <c r="H243" s="1705"/>
    </row>
    <row r="244" spans="1:8" s="205" customFormat="1" ht="14.1" customHeight="1">
      <c r="A244" s="1752" t="s">
        <v>3119</v>
      </c>
      <c r="B244" s="1752"/>
      <c r="C244" s="1639">
        <f>[5]I!C244+[5]II!C244+[5]III!C244</f>
        <v>177</v>
      </c>
      <c r="D244" s="1728">
        <v>863</v>
      </c>
      <c r="E244" s="1639">
        <f>[5]I!E244+[5]II!E244+[5]III!E244</f>
        <v>149</v>
      </c>
      <c r="F244" s="1728">
        <v>599.28</v>
      </c>
      <c r="G244" s="1639">
        <f>[5]I!G244+[5]II!G244+[5]III!G244</f>
        <v>326</v>
      </c>
      <c r="H244" s="1640">
        <f>D244+F244</f>
        <v>1462.28</v>
      </c>
    </row>
    <row r="245" spans="1:8" s="205" customFormat="1">
      <c r="A245" s="1753" t="s">
        <v>3116</v>
      </c>
      <c r="B245" s="1754"/>
      <c r="C245" s="1639">
        <f>[5]I!C245+[5]II!C245+[5]III!C245</f>
        <v>57</v>
      </c>
      <c r="D245" s="1755">
        <v>863</v>
      </c>
      <c r="E245" s="1639">
        <f>[5]I!E245+[5]II!E245+[5]III!E245</f>
        <v>46</v>
      </c>
      <c r="F245" s="1755">
        <v>601</v>
      </c>
      <c r="G245" s="1639">
        <f>[5]I!G245+[5]II!G245+[5]III!G245</f>
        <v>103</v>
      </c>
      <c r="H245" s="1640">
        <f t="shared" si="9"/>
        <v>1464</v>
      </c>
    </row>
    <row r="246" spans="1:8" s="205" customFormat="1" ht="25.5">
      <c r="A246" s="1738" t="s">
        <v>3115</v>
      </c>
      <c r="B246" s="1731" t="s">
        <v>3111</v>
      </c>
      <c r="C246" s="1639">
        <f>[5]I!C246+[5]II!C246+[5]III!C246</f>
        <v>58</v>
      </c>
      <c r="D246" s="1732">
        <v>863.28000000000009</v>
      </c>
      <c r="E246" s="1639">
        <f>[5]I!E246+[5]II!E246+[5]III!E246</f>
        <v>47</v>
      </c>
      <c r="F246" s="1732">
        <v>600.6</v>
      </c>
      <c r="G246" s="1639">
        <f>[5]I!G246+[5]II!G246+[5]III!G246</f>
        <v>105</v>
      </c>
      <c r="H246" s="1705">
        <f t="shared" si="9"/>
        <v>1463.88</v>
      </c>
    </row>
    <row r="247" spans="1:8" s="205" customFormat="1">
      <c r="A247" s="1738"/>
      <c r="B247" s="1731"/>
      <c r="C247" s="1639">
        <f>[5]I!C247+[5]II!C247+[5]III!C247</f>
        <v>55</v>
      </c>
      <c r="D247" s="1732"/>
      <c r="E247" s="1639">
        <f>[5]I!E247+[5]II!E247+[5]III!E247</f>
        <v>52</v>
      </c>
      <c r="F247" s="1732"/>
      <c r="G247" s="1639">
        <f>[5]I!G247+[5]II!G247+[5]III!G247</f>
        <v>107</v>
      </c>
      <c r="H247" s="1705"/>
    </row>
    <row r="248" spans="1:8" s="205" customFormat="1">
      <c r="A248" s="1738"/>
      <c r="B248" s="1731"/>
      <c r="C248" s="1639">
        <f>[5]I!C248+[5]II!C248+[5]III!C248</f>
        <v>3</v>
      </c>
      <c r="D248" s="1732"/>
      <c r="E248" s="1639">
        <f>[5]I!E248+[5]II!E248+[5]III!E248</f>
        <v>1</v>
      </c>
      <c r="F248" s="1732"/>
      <c r="G248" s="1639">
        <f>[5]I!G248+[5]II!G248+[5]III!G248</f>
        <v>4</v>
      </c>
      <c r="H248" s="1705"/>
    </row>
    <row r="249" spans="1:8" s="205" customFormat="1">
      <c r="A249" s="1756"/>
      <c r="B249" s="1757"/>
      <c r="C249" s="1639">
        <f>[5]I!C249+[5]II!C249+[5]III!C249</f>
        <v>4</v>
      </c>
      <c r="D249" s="1705"/>
      <c r="E249" s="1639">
        <f>[5]I!E249+[5]II!E249+[5]III!E249</f>
        <v>3</v>
      </c>
      <c r="F249" s="1705"/>
      <c r="G249" s="1639">
        <f>[5]I!G249+[5]II!G249+[5]III!G249</f>
        <v>7</v>
      </c>
      <c r="H249" s="1705"/>
    </row>
    <row r="250" spans="1:8" s="205" customFormat="1">
      <c r="A250" s="1758" t="s">
        <v>2807</v>
      </c>
      <c r="B250" s="1759"/>
      <c r="C250" s="1639">
        <f>[5]I!C250+[5]II!C250+[5]III!C250</f>
        <v>0</v>
      </c>
      <c r="D250" s="1640"/>
      <c r="E250" s="1639">
        <f>[5]I!E250+[5]II!E250+[5]III!E250</f>
        <v>0</v>
      </c>
      <c r="F250" s="1640"/>
      <c r="G250" s="1639">
        <f>[5]I!G250+[5]II!G250+[5]III!G250</f>
        <v>0</v>
      </c>
      <c r="H250" s="1641">
        <v>2</v>
      </c>
    </row>
    <row r="251" spans="1:8" s="205" customFormat="1" ht="14.1" customHeight="1">
      <c r="A251" s="1637" t="s">
        <v>2588</v>
      </c>
      <c r="B251" s="1638"/>
      <c r="C251" s="1639">
        <f>[5]I!C251+[5]II!C251+[5]III!C251</f>
        <v>0</v>
      </c>
      <c r="D251" s="1640">
        <v>3091.4399999999996</v>
      </c>
      <c r="E251" s="1639">
        <f>[5]I!E251+[5]II!E251+[5]III!E251</f>
        <v>0</v>
      </c>
      <c r="F251" s="1640">
        <v>1953.6</v>
      </c>
      <c r="G251" s="1639">
        <f>[5]I!G251+[5]II!G251+[5]III!G251</f>
        <v>0</v>
      </c>
      <c r="H251" s="1641">
        <f t="shared" si="9"/>
        <v>5045.0399999999991</v>
      </c>
    </row>
    <row r="252" spans="1:8" s="205" customFormat="1" ht="14.1" customHeight="1">
      <c r="A252" s="1760" t="s">
        <v>2589</v>
      </c>
      <c r="B252" s="1643"/>
      <c r="C252" s="1639">
        <f>[5]I!C252+[5]II!C252+[5]III!C252</f>
        <v>0</v>
      </c>
      <c r="D252" s="1644">
        <f t="shared" ref="D252" si="10">SUM(D253:D339)</f>
        <v>4478.5999999999995</v>
      </c>
      <c r="E252" s="1639">
        <f>[5]I!E252+[5]II!E252+[5]III!E252</f>
        <v>0</v>
      </c>
      <c r="F252" s="1644">
        <v>2745</v>
      </c>
      <c r="G252" s="1639">
        <f>[5]I!G252+[5]II!G252+[5]III!G252</f>
        <v>0</v>
      </c>
      <c r="H252" s="1641">
        <f t="shared" si="9"/>
        <v>7223.5999999999995</v>
      </c>
    </row>
    <row r="253" spans="1:8" s="205" customFormat="1" ht="14.1" customHeight="1">
      <c r="A253" s="1761">
        <v>56001001</v>
      </c>
      <c r="B253" s="1667" t="s">
        <v>2810</v>
      </c>
      <c r="C253" s="1639">
        <f>[5]I!C253+[5]II!C253+[5]III!C253</f>
        <v>0</v>
      </c>
      <c r="D253" s="1705">
        <v>15</v>
      </c>
      <c r="E253" s="1639">
        <f>[5]I!E253+[5]II!E253+[5]III!E253</f>
        <v>0</v>
      </c>
      <c r="F253" s="1705">
        <v>14.520000000000001</v>
      </c>
      <c r="G253" s="1639">
        <f>[5]I!G253+[5]II!G253+[5]III!G253</f>
        <v>0</v>
      </c>
      <c r="H253" s="1086">
        <f t="shared" si="9"/>
        <v>29.520000000000003</v>
      </c>
    </row>
    <row r="254" spans="1:8" s="205" customFormat="1" ht="14.1" customHeight="1">
      <c r="A254" s="1761">
        <v>56001002</v>
      </c>
      <c r="B254" s="1667" t="s">
        <v>2811</v>
      </c>
      <c r="C254" s="1639">
        <f>[5]I!C254+[5]II!C254+[5]III!C254</f>
        <v>587</v>
      </c>
      <c r="D254" s="1705">
        <v>15</v>
      </c>
      <c r="E254" s="1639">
        <f>[5]I!E254+[5]II!E254+[5]III!E254</f>
        <v>407</v>
      </c>
      <c r="F254" s="1705">
        <v>0</v>
      </c>
      <c r="G254" s="1639">
        <f>[5]I!G254+[5]II!G254+[5]III!G254</f>
        <v>994</v>
      </c>
      <c r="H254" s="1086">
        <f t="shared" si="9"/>
        <v>15</v>
      </c>
    </row>
    <row r="255" spans="1:8" s="205" customFormat="1" ht="14.1" customHeight="1">
      <c r="A255" s="1761">
        <v>56007001</v>
      </c>
      <c r="B255" s="1762" t="s">
        <v>2814</v>
      </c>
      <c r="C255" s="1639">
        <f>[5]I!C255+[5]II!C255+[5]III!C255</f>
        <v>588</v>
      </c>
      <c r="D255" s="1705">
        <v>67.319999999999993</v>
      </c>
      <c r="E255" s="1639">
        <f>[5]I!E255+[5]II!E255+[5]III!E255</f>
        <v>411</v>
      </c>
      <c r="F255" s="1705">
        <v>89.759999999999991</v>
      </c>
      <c r="G255" s="1639">
        <f>[5]I!G255+[5]II!G255+[5]III!G255</f>
        <v>999</v>
      </c>
      <c r="H255" s="1086">
        <f t="shared" si="9"/>
        <v>157.07999999999998</v>
      </c>
    </row>
    <row r="256" spans="1:8" s="207" customFormat="1" ht="14.1" customHeight="1">
      <c r="A256" s="1761" t="s">
        <v>7714</v>
      </c>
      <c r="B256" s="1667" t="s">
        <v>7715</v>
      </c>
      <c r="C256" s="1639">
        <f>[5]I!C256+[5]II!C256+[5]III!C256</f>
        <v>588</v>
      </c>
      <c r="D256" s="1705"/>
      <c r="E256" s="1639">
        <f>[5]I!E256+[5]II!E256+[5]III!E256</f>
        <v>411</v>
      </c>
      <c r="F256" s="1705"/>
      <c r="G256" s="1639">
        <f>[5]I!G256+[5]II!G256+[5]III!G256</f>
        <v>999</v>
      </c>
      <c r="H256" s="1086">
        <f t="shared" si="9"/>
        <v>0</v>
      </c>
    </row>
    <row r="257" spans="1:8" s="208" customFormat="1" ht="14.1" customHeight="1">
      <c r="A257" s="1761">
        <v>56016051</v>
      </c>
      <c r="B257" s="1763" t="s">
        <v>2897</v>
      </c>
      <c r="C257" s="1639">
        <f>[5]I!C257+[5]II!C257+[5]III!C257</f>
        <v>0</v>
      </c>
      <c r="D257" s="1705">
        <v>3</v>
      </c>
      <c r="E257" s="1639">
        <f>[5]I!E257+[5]II!E257+[5]III!E257</f>
        <v>0</v>
      </c>
      <c r="F257" s="1705">
        <v>2.6400000000000006</v>
      </c>
      <c r="G257" s="1639">
        <f>[5]I!G257+[5]II!G257+[5]III!G257</f>
        <v>0</v>
      </c>
      <c r="H257" s="1086">
        <f t="shared" si="9"/>
        <v>5.6400000000000006</v>
      </c>
    </row>
    <row r="258" spans="1:8" s="206" customFormat="1" ht="14.1" customHeight="1">
      <c r="A258" s="1761">
        <v>56016052</v>
      </c>
      <c r="B258" s="1667" t="s">
        <v>7716</v>
      </c>
      <c r="C258" s="1639">
        <f>[5]I!C258+[5]II!C258+[5]III!C258</f>
        <v>0</v>
      </c>
      <c r="D258" s="1705"/>
      <c r="E258" s="1639">
        <f>[5]I!E258+[5]II!E258+[5]III!E258</f>
        <v>0</v>
      </c>
      <c r="F258" s="1705"/>
      <c r="G258" s="1639">
        <f>[5]I!G258+[5]II!G258+[5]III!G258</f>
        <v>0</v>
      </c>
      <c r="H258" s="1086">
        <f t="shared" si="9"/>
        <v>0</v>
      </c>
    </row>
    <row r="259" spans="1:8" s="205" customFormat="1" ht="25.5">
      <c r="A259" s="1761">
        <v>56022001</v>
      </c>
      <c r="B259" s="1667" t="s">
        <v>2819</v>
      </c>
      <c r="C259" s="1639">
        <f>[5]I!C259+[5]II!C259+[5]III!C259</f>
        <v>0</v>
      </c>
      <c r="D259" s="1705">
        <v>5.2800000000000011</v>
      </c>
      <c r="E259" s="1639">
        <f>[5]I!E259+[5]II!E259+[5]III!E259</f>
        <v>0</v>
      </c>
      <c r="F259" s="1705">
        <v>0</v>
      </c>
      <c r="G259" s="1639">
        <f>[5]I!G259+[5]II!G259+[5]III!G259</f>
        <v>0</v>
      </c>
      <c r="H259" s="1086">
        <f t="shared" si="9"/>
        <v>5.2800000000000011</v>
      </c>
    </row>
    <row r="260" spans="1:8" s="206" customFormat="1" ht="27" customHeight="1">
      <c r="A260" s="1761">
        <v>56022002</v>
      </c>
      <c r="B260" s="1667" t="s">
        <v>2823</v>
      </c>
      <c r="C260" s="1639">
        <f>[5]I!C260+[5]II!C260+[5]III!C260</f>
        <v>0</v>
      </c>
      <c r="D260" s="1764">
        <v>1</v>
      </c>
      <c r="E260" s="1639">
        <f>[5]I!E260+[5]II!E260+[5]III!E260</f>
        <v>0</v>
      </c>
      <c r="F260" s="1705">
        <v>0</v>
      </c>
      <c r="G260" s="1639">
        <f>[5]I!G260+[5]II!G260+[5]III!G260</f>
        <v>6</v>
      </c>
      <c r="H260" s="1086">
        <f t="shared" si="9"/>
        <v>1</v>
      </c>
    </row>
    <row r="261" spans="1:8" s="205" customFormat="1" ht="14.1" customHeight="1">
      <c r="A261" s="1761">
        <v>56022011</v>
      </c>
      <c r="B261" s="1667" t="s">
        <v>2822</v>
      </c>
      <c r="C261" s="1639">
        <f>[5]I!C261+[5]II!C261+[5]III!C261</f>
        <v>907</v>
      </c>
      <c r="D261" s="1705">
        <v>26</v>
      </c>
      <c r="E261" s="1639">
        <f>[5]I!E261+[5]II!E261+[5]III!E261</f>
        <v>502</v>
      </c>
      <c r="F261" s="1705">
        <v>0</v>
      </c>
      <c r="G261" s="1639">
        <f>[5]I!G261+[5]II!G261+[5]III!G261</f>
        <v>1409</v>
      </c>
      <c r="H261" s="1086">
        <f t="shared" si="9"/>
        <v>26</v>
      </c>
    </row>
    <row r="262" spans="1:8" s="205" customFormat="1" ht="24" customHeight="1">
      <c r="A262" s="1761">
        <v>56028001</v>
      </c>
      <c r="B262" s="211" t="s">
        <v>2826</v>
      </c>
      <c r="C262" s="1639">
        <f>[5]I!C262+[5]II!C262+[5]III!C262</f>
        <v>1346</v>
      </c>
      <c r="D262" s="1705">
        <v>0</v>
      </c>
      <c r="E262" s="1639">
        <f>[5]I!E262+[5]II!E262+[5]III!E262</f>
        <v>503</v>
      </c>
      <c r="F262" s="1705">
        <v>1</v>
      </c>
      <c r="G262" s="1639">
        <f>[5]I!G262+[5]II!G262+[5]III!G262</f>
        <v>1849</v>
      </c>
      <c r="H262" s="1086">
        <f t="shared" si="9"/>
        <v>1</v>
      </c>
    </row>
    <row r="263" spans="1:8" s="205" customFormat="1" ht="14.1" customHeight="1">
      <c r="A263" s="1761">
        <v>56028011</v>
      </c>
      <c r="B263" s="1765" t="s">
        <v>2829</v>
      </c>
      <c r="C263" s="1639">
        <f>[5]I!C263+[5]II!C263+[5]III!C263</f>
        <v>73</v>
      </c>
      <c r="D263" s="1705">
        <v>29.040000000000003</v>
      </c>
      <c r="E263" s="1639">
        <f>[5]I!E263+[5]II!E263+[5]III!E263</f>
        <v>1</v>
      </c>
      <c r="F263" s="1705">
        <v>1.3200000000000003</v>
      </c>
      <c r="G263" s="1639">
        <f>[5]I!G263+[5]II!G263+[5]III!G263</f>
        <v>74</v>
      </c>
      <c r="H263" s="1086">
        <f t="shared" si="9"/>
        <v>30.360000000000003</v>
      </c>
    </row>
    <row r="264" spans="1:8" s="205" customFormat="1" ht="26.25" customHeight="1">
      <c r="A264" s="1766">
        <v>56028012</v>
      </c>
      <c r="B264" s="1650" t="s">
        <v>2830</v>
      </c>
      <c r="C264" s="1639">
        <f>[5]I!C264+[5]II!C264+[5]III!C264</f>
        <v>97</v>
      </c>
      <c r="D264" s="1705">
        <v>29</v>
      </c>
      <c r="E264" s="1639">
        <f>[5]I!E264+[5]II!E264+[5]III!E264</f>
        <v>0</v>
      </c>
      <c r="F264" s="1705">
        <v>0</v>
      </c>
      <c r="G264" s="1639">
        <f>[5]I!G264+[5]II!G264+[5]III!G264</f>
        <v>97</v>
      </c>
      <c r="H264" s="1086">
        <f t="shared" si="9"/>
        <v>29</v>
      </c>
    </row>
    <row r="265" spans="1:8" s="205" customFormat="1" ht="26.25" customHeight="1">
      <c r="A265" s="1761">
        <v>56301001</v>
      </c>
      <c r="B265" s="1765" t="s">
        <v>2845</v>
      </c>
      <c r="C265" s="1639">
        <f>[5]I!C265+[5]II!C265+[5]III!C265</f>
        <v>37</v>
      </c>
      <c r="D265" s="1705">
        <v>3.9599999999999995</v>
      </c>
      <c r="E265" s="1639">
        <f>[5]I!E265+[5]II!E265+[5]III!E265</f>
        <v>16</v>
      </c>
      <c r="F265" s="1705">
        <v>0</v>
      </c>
      <c r="G265" s="1639">
        <f>[5]I!G265+[5]II!G265+[5]III!G265</f>
        <v>53</v>
      </c>
      <c r="H265" s="1086">
        <f t="shared" si="9"/>
        <v>3.9599999999999995</v>
      </c>
    </row>
    <row r="266" spans="1:8" s="205" customFormat="1" ht="27.75" customHeight="1">
      <c r="A266" s="1766">
        <v>56301002</v>
      </c>
      <c r="B266" s="212" t="s">
        <v>2849</v>
      </c>
      <c r="C266" s="1639">
        <f>[5]I!C266+[5]II!C266+[5]III!C266</f>
        <v>3</v>
      </c>
      <c r="D266" s="1705">
        <v>205</v>
      </c>
      <c r="E266" s="1639">
        <f>[5]I!E266+[5]II!E266+[5]III!E266</f>
        <v>0</v>
      </c>
      <c r="F266" s="1705">
        <v>96</v>
      </c>
      <c r="G266" s="1639">
        <f>[5]I!G266+[5]II!G266+[5]III!G266</f>
        <v>3</v>
      </c>
      <c r="H266" s="1086">
        <f t="shared" si="9"/>
        <v>301</v>
      </c>
    </row>
    <row r="267" spans="1:8" s="205" customFormat="1" ht="27.75" customHeight="1">
      <c r="A267" s="1761">
        <v>56307001</v>
      </c>
      <c r="B267" s="1765" t="s">
        <v>2848</v>
      </c>
      <c r="C267" s="1639">
        <f>[5]I!C267+[5]II!C267+[5]III!C267</f>
        <v>1</v>
      </c>
      <c r="D267" s="1705">
        <v>204.6</v>
      </c>
      <c r="E267" s="1639">
        <f>[5]I!E267+[5]II!E267+[5]III!E267</f>
        <v>0</v>
      </c>
      <c r="F267" s="1705">
        <v>96.36</v>
      </c>
      <c r="G267" s="1639">
        <f>[5]I!G267+[5]II!G267+[5]III!G267</f>
        <v>1</v>
      </c>
      <c r="H267" s="1086">
        <f t="shared" si="9"/>
        <v>300.95999999999998</v>
      </c>
    </row>
    <row r="268" spans="1:8" s="205" customFormat="1" ht="27.75" customHeight="1">
      <c r="A268" s="1761">
        <v>56401003</v>
      </c>
      <c r="B268" s="1765" t="s">
        <v>2891</v>
      </c>
      <c r="C268" s="1639">
        <f>[5]I!C268+[5]II!C268+[5]III!C268</f>
        <v>4</v>
      </c>
      <c r="D268" s="1705">
        <v>225.72000000000003</v>
      </c>
      <c r="E268" s="1639">
        <f>[5]I!E268+[5]II!E268+[5]III!E268</f>
        <v>0</v>
      </c>
      <c r="F268" s="1705">
        <v>58.080000000000005</v>
      </c>
      <c r="G268" s="1639">
        <f>[5]I!G268+[5]II!G268+[5]III!G268</f>
        <v>4</v>
      </c>
      <c r="H268" s="1086">
        <f t="shared" si="9"/>
        <v>283.8</v>
      </c>
    </row>
    <row r="269" spans="1:8" s="205" customFormat="1" ht="27.75" customHeight="1">
      <c r="A269" s="1766">
        <v>56401004</v>
      </c>
      <c r="B269" s="1650" t="s">
        <v>2892</v>
      </c>
      <c r="C269" s="1639">
        <f>[5]I!C269+[5]II!C269+[5]III!C269</f>
        <v>0</v>
      </c>
      <c r="D269" s="1705">
        <v>7</v>
      </c>
      <c r="E269" s="1639">
        <f>[5]I!E269+[5]II!E269+[5]III!E269</f>
        <v>0</v>
      </c>
      <c r="F269" s="1705">
        <v>11.88</v>
      </c>
      <c r="G269" s="1639">
        <f>[5]I!G269+[5]II!G269+[5]III!G269</f>
        <v>0</v>
      </c>
      <c r="H269" s="1086">
        <f t="shared" si="9"/>
        <v>18.880000000000003</v>
      </c>
    </row>
    <row r="270" spans="1:8" s="205" customFormat="1" ht="27.75" customHeight="1">
      <c r="A270" s="1761">
        <v>56501001</v>
      </c>
      <c r="B270" s="1767" t="s">
        <v>2858</v>
      </c>
      <c r="C270" s="1639">
        <f>[5]I!C270+[5]II!C270+[5]III!C270</f>
        <v>1</v>
      </c>
      <c r="D270" s="1705">
        <v>10.560000000000002</v>
      </c>
      <c r="E270" s="1639">
        <f>[5]I!E270+[5]II!E270+[5]III!E270</f>
        <v>0</v>
      </c>
      <c r="F270" s="1705">
        <v>0</v>
      </c>
      <c r="G270" s="1639">
        <f>[5]I!G270+[5]II!G270+[5]III!G270</f>
        <v>1</v>
      </c>
      <c r="H270" s="1086">
        <f t="shared" si="9"/>
        <v>10.560000000000002</v>
      </c>
    </row>
    <row r="271" spans="1:8" s="205" customFormat="1" ht="27.75" customHeight="1">
      <c r="A271" s="1761">
        <v>56501002</v>
      </c>
      <c r="B271" s="1765" t="s">
        <v>2862</v>
      </c>
      <c r="C271" s="1639">
        <f>[5]I!C271+[5]II!C271+[5]III!C271</f>
        <v>9</v>
      </c>
      <c r="D271" s="1705">
        <v>931</v>
      </c>
      <c r="E271" s="1639">
        <f>[5]I!E271+[5]II!E271+[5]III!E271</f>
        <v>0</v>
      </c>
      <c r="F271" s="1705">
        <v>513</v>
      </c>
      <c r="G271" s="1639">
        <f>[5]I!G271+[5]II!G271+[5]III!G271</f>
        <v>9</v>
      </c>
      <c r="H271" s="1086">
        <f t="shared" si="9"/>
        <v>1444</v>
      </c>
    </row>
    <row r="272" spans="1:8" s="205" customFormat="1" ht="27.75" customHeight="1">
      <c r="A272" s="1761">
        <v>56507001</v>
      </c>
      <c r="B272" s="1667" t="s">
        <v>2861</v>
      </c>
      <c r="C272" s="1639">
        <f>[5]I!C272+[5]II!C272+[5]III!C272</f>
        <v>1</v>
      </c>
      <c r="D272" s="1705">
        <v>930.6</v>
      </c>
      <c r="E272" s="1639">
        <f>[5]I!E272+[5]II!E272+[5]III!E272</f>
        <v>0</v>
      </c>
      <c r="F272" s="1705">
        <v>513.4799999999999</v>
      </c>
      <c r="G272" s="1639">
        <f>[5]I!G272+[5]II!G272+[5]III!G272</f>
        <v>1</v>
      </c>
      <c r="H272" s="1086">
        <f t="shared" si="9"/>
        <v>1444.08</v>
      </c>
    </row>
    <row r="273" spans="1:8" s="205" customFormat="1" ht="27.75" customHeight="1">
      <c r="A273" s="1761">
        <v>56549011</v>
      </c>
      <c r="B273" s="1667" t="s">
        <v>2854</v>
      </c>
      <c r="C273" s="1639">
        <f>[5]I!C273+[5]II!C273+[5]III!C273</f>
        <v>7</v>
      </c>
      <c r="D273" s="1705">
        <v>6</v>
      </c>
      <c r="E273" s="1639">
        <f>[5]I!E273+[5]II!E273+[5]III!E273</f>
        <v>0</v>
      </c>
      <c r="F273" s="1705">
        <v>3.9599999999999995</v>
      </c>
      <c r="G273" s="1639">
        <f>[5]I!G273+[5]II!G273+[5]III!G273</f>
        <v>7</v>
      </c>
      <c r="H273" s="1086">
        <f t="shared" si="9"/>
        <v>9.9599999999999991</v>
      </c>
    </row>
    <row r="274" spans="1:8" s="205" customFormat="1" ht="12" customHeight="1">
      <c r="A274" s="1761">
        <v>56549012</v>
      </c>
      <c r="B274" s="1667" t="s">
        <v>2855</v>
      </c>
      <c r="C274" s="1639">
        <f>[5]I!C274+[5]II!C274+[5]III!C274</f>
        <v>13</v>
      </c>
      <c r="D274" s="1705">
        <v>3</v>
      </c>
      <c r="E274" s="1639">
        <f>[5]I!E274+[5]II!E274+[5]III!E274</f>
        <v>0</v>
      </c>
      <c r="F274" s="1705">
        <v>4</v>
      </c>
      <c r="G274" s="1639">
        <f>[5]I!G274+[5]II!G274+[5]III!G274</f>
        <v>13</v>
      </c>
      <c r="H274" s="1086">
        <f t="shared" si="9"/>
        <v>7</v>
      </c>
    </row>
    <row r="275" spans="1:8" s="205" customFormat="1" ht="12" customHeight="1">
      <c r="A275" s="1761">
        <v>56625002</v>
      </c>
      <c r="B275" s="1667" t="s">
        <v>2894</v>
      </c>
      <c r="C275" s="1639">
        <f>[5]I!C275+[5]II!C275+[5]III!C275</f>
        <v>27</v>
      </c>
      <c r="D275" s="1705">
        <v>3</v>
      </c>
      <c r="E275" s="1639">
        <f>[5]I!E275+[5]II!E275+[5]III!E275</f>
        <v>0</v>
      </c>
      <c r="F275" s="1705">
        <v>0</v>
      </c>
      <c r="G275" s="1639">
        <f>[5]I!G275+[5]II!G275+[5]III!G275</f>
        <v>27</v>
      </c>
      <c r="H275" s="1086">
        <f t="shared" si="9"/>
        <v>3</v>
      </c>
    </row>
    <row r="276" spans="1:8" s="205" customFormat="1" ht="14.1" customHeight="1">
      <c r="A276" s="1761">
        <v>56625003</v>
      </c>
      <c r="B276" s="1667" t="s">
        <v>2895</v>
      </c>
      <c r="C276" s="1639">
        <f>[5]I!C276+[5]II!C276+[5]III!C276</f>
        <v>87</v>
      </c>
      <c r="D276" s="1705">
        <v>19.8</v>
      </c>
      <c r="E276" s="1639">
        <f>[5]I!E276+[5]II!E276+[5]III!E276</f>
        <v>0</v>
      </c>
      <c r="F276" s="1705">
        <v>1.3200000000000003</v>
      </c>
      <c r="G276" s="1639">
        <f>[5]I!G276+[5]II!G276+[5]III!G276</f>
        <v>87</v>
      </c>
      <c r="H276" s="1086">
        <f t="shared" si="9"/>
        <v>21.12</v>
      </c>
    </row>
    <row r="277" spans="1:8" s="205" customFormat="1" ht="14.1" customHeight="1">
      <c r="A277" s="1761">
        <v>56625004</v>
      </c>
      <c r="B277" s="1667" t="s">
        <v>2896</v>
      </c>
      <c r="C277" s="1639">
        <f>[5]I!C277+[5]II!C277+[5]III!C277</f>
        <v>76</v>
      </c>
      <c r="D277" s="1705">
        <v>0</v>
      </c>
      <c r="E277" s="1639">
        <f>[5]I!E277+[5]II!E277+[5]III!E277</f>
        <v>16</v>
      </c>
      <c r="F277" s="1705">
        <v>1.3200000000000003</v>
      </c>
      <c r="G277" s="1639">
        <f>[5]I!G277+[5]II!G277+[5]III!G277</f>
        <v>92</v>
      </c>
      <c r="H277" s="1086">
        <f t="shared" si="9"/>
        <v>1.3200000000000003</v>
      </c>
    </row>
    <row r="278" spans="1:8" s="205" customFormat="1" ht="11.25" customHeight="1">
      <c r="A278" s="1761">
        <v>57350001</v>
      </c>
      <c r="B278" s="1667" t="s">
        <v>2865</v>
      </c>
      <c r="C278" s="1639">
        <f>[5]I!C278+[5]II!C278+[5]III!C278</f>
        <v>73</v>
      </c>
      <c r="D278" s="1705">
        <v>21.120000000000005</v>
      </c>
      <c r="E278" s="1639">
        <f>[5]I!E278+[5]II!E278+[5]III!E278</f>
        <v>16</v>
      </c>
      <c r="F278" s="1705">
        <v>25.08</v>
      </c>
      <c r="G278" s="1639">
        <f>[5]I!G278+[5]II!G278+[5]III!G278</f>
        <v>89</v>
      </c>
      <c r="H278" s="1086">
        <f t="shared" si="9"/>
        <v>46.2</v>
      </c>
    </row>
    <row r="279" spans="1:8" s="205" customFormat="1" ht="14.1" customHeight="1">
      <c r="A279" s="1761">
        <v>57350002</v>
      </c>
      <c r="B279" s="1667" t="s">
        <v>2866</v>
      </c>
      <c r="C279" s="1639">
        <f>[5]I!C279+[5]II!C279+[5]III!C279</f>
        <v>1</v>
      </c>
      <c r="D279" s="1705">
        <v>21</v>
      </c>
      <c r="E279" s="1639">
        <f>[5]I!E279+[5]II!E279+[5]III!E279</f>
        <v>1</v>
      </c>
      <c r="F279" s="1705">
        <v>25</v>
      </c>
      <c r="G279" s="1639">
        <f>[5]I!G279+[5]II!G279+[5]III!G279</f>
        <v>2</v>
      </c>
      <c r="H279" s="1086">
        <f t="shared" si="9"/>
        <v>46</v>
      </c>
    </row>
    <row r="280" spans="1:8" s="205" customFormat="1" ht="14.1" customHeight="1">
      <c r="A280" s="1761">
        <v>57350011</v>
      </c>
      <c r="B280" s="1667" t="s">
        <v>2869</v>
      </c>
      <c r="C280" s="1639">
        <f>[5]I!C280+[5]II!C280+[5]III!C280</f>
        <v>18</v>
      </c>
      <c r="D280" s="1705">
        <v>0</v>
      </c>
      <c r="E280" s="1639">
        <f>[5]I!E280+[5]II!E280+[5]III!E280</f>
        <v>0</v>
      </c>
      <c r="F280" s="1705">
        <v>1</v>
      </c>
      <c r="G280" s="1639">
        <f>[5]I!G280+[5]II!G280+[5]III!G280</f>
        <v>18</v>
      </c>
      <c r="H280" s="1086">
        <f t="shared" si="9"/>
        <v>1</v>
      </c>
    </row>
    <row r="281" spans="1:8" s="208" customFormat="1" ht="14.1" customHeight="1">
      <c r="A281" s="1768">
        <v>57350012</v>
      </c>
      <c r="B281" s="212" t="s">
        <v>2870</v>
      </c>
      <c r="C281" s="1639">
        <f>[5]I!C281+[5]II!C281+[5]III!C281</f>
        <v>175</v>
      </c>
      <c r="D281" s="1705">
        <v>1</v>
      </c>
      <c r="E281" s="1639">
        <f>[5]I!E281+[5]II!E281+[5]III!E281</f>
        <v>0</v>
      </c>
      <c r="F281" s="1705">
        <v>0</v>
      </c>
      <c r="G281" s="1639">
        <f>[5]I!G281+[5]II!G281+[5]III!G281</f>
        <v>175</v>
      </c>
      <c r="H281" s="1086">
        <f t="shared" si="9"/>
        <v>1</v>
      </c>
    </row>
    <row r="282" spans="1:8" s="206" customFormat="1" ht="12.75" customHeight="1">
      <c r="A282" s="1761">
        <v>57350021</v>
      </c>
      <c r="B282" s="1765" t="s">
        <v>2873</v>
      </c>
      <c r="C282" s="1639">
        <f>[5]I!C282+[5]II!C282+[5]III!C282</f>
        <v>259</v>
      </c>
      <c r="D282" s="1705">
        <v>145</v>
      </c>
      <c r="E282" s="1639">
        <f>[5]I!E282+[5]II!E282+[5]III!E282</f>
        <v>59</v>
      </c>
      <c r="F282" s="1705">
        <v>117.48000000000002</v>
      </c>
      <c r="G282" s="1639">
        <f>[5]I!G282+[5]II!G282+[5]III!G282</f>
        <v>318</v>
      </c>
      <c r="H282" s="1086">
        <f t="shared" si="9"/>
        <v>262.48</v>
      </c>
    </row>
    <row r="283" spans="1:8" s="205" customFormat="1" ht="25.5" customHeight="1">
      <c r="A283" s="1761">
        <v>57350022</v>
      </c>
      <c r="B283" s="1667" t="s">
        <v>2874</v>
      </c>
      <c r="C283" s="1639">
        <f>[5]I!C283+[5]II!C283+[5]III!C283</f>
        <v>6</v>
      </c>
      <c r="D283" s="1705">
        <v>145</v>
      </c>
      <c r="E283" s="1639">
        <f>[5]I!E283+[5]II!E283+[5]III!E283</f>
        <v>1</v>
      </c>
      <c r="F283" s="1705">
        <v>117</v>
      </c>
      <c r="G283" s="1639">
        <f>[5]I!G283+[5]II!G283+[5]III!G283</f>
        <v>7</v>
      </c>
      <c r="H283" s="1086">
        <f t="shared" si="9"/>
        <v>262</v>
      </c>
    </row>
    <row r="284" spans="1:8" s="205" customFormat="1" ht="11.25" customHeight="1">
      <c r="A284" s="1761">
        <v>57350031</v>
      </c>
      <c r="B284" s="1667" t="s">
        <v>2877</v>
      </c>
      <c r="C284" s="1639">
        <f>[5]I!C284+[5]II!C284+[5]III!C284</f>
        <v>4</v>
      </c>
      <c r="D284" s="1769">
        <v>7.919999999999999</v>
      </c>
      <c r="E284" s="1639">
        <f>[5]I!E284+[5]II!E284+[5]III!E284</f>
        <v>0</v>
      </c>
      <c r="F284" s="1705">
        <v>21.120000000000005</v>
      </c>
      <c r="G284" s="1639">
        <f>[5]I!G284+[5]II!G284+[5]III!G284</f>
        <v>4</v>
      </c>
      <c r="H284" s="1086">
        <f t="shared" si="9"/>
        <v>29.040000000000003</v>
      </c>
    </row>
    <row r="285" spans="1:8" s="206" customFormat="1" ht="10.5" customHeight="1">
      <c r="A285" s="1761">
        <v>57350032</v>
      </c>
      <c r="B285" s="1667" t="s">
        <v>2878</v>
      </c>
      <c r="C285" s="1639">
        <f>[5]I!C285+[5]II!C285+[5]III!C285</f>
        <v>0</v>
      </c>
      <c r="D285" s="1705">
        <v>8</v>
      </c>
      <c r="E285" s="1639">
        <f>[5]I!E285+[5]II!E285+[5]III!E285</f>
        <v>0</v>
      </c>
      <c r="F285" s="1705">
        <v>21</v>
      </c>
      <c r="G285" s="1639">
        <f>[5]I!G285+[5]II!G285+[5]III!G285</f>
        <v>0</v>
      </c>
      <c r="H285" s="1086">
        <f t="shared" si="9"/>
        <v>29</v>
      </c>
    </row>
    <row r="286" spans="1:8" s="206" customFormat="1" ht="14.1" customHeight="1">
      <c r="A286" s="1761">
        <v>57350061</v>
      </c>
      <c r="B286" s="1667" t="s">
        <v>2883</v>
      </c>
      <c r="C286" s="1639">
        <f>[5]I!C286+[5]II!C286+[5]III!C286</f>
        <v>1</v>
      </c>
      <c r="D286" s="1705">
        <v>3.9599999999999995</v>
      </c>
      <c r="E286" s="1639">
        <f>[5]I!E286+[5]II!E286+[5]III!E286</f>
        <v>1</v>
      </c>
      <c r="F286" s="1705">
        <v>0</v>
      </c>
      <c r="G286" s="1639">
        <f>[5]I!G286+[5]II!G286+[5]III!G286</f>
        <v>2</v>
      </c>
      <c r="H286" s="1086">
        <f t="shared" si="9"/>
        <v>3.9599999999999995</v>
      </c>
    </row>
    <row r="287" spans="1:8" s="205" customFormat="1" ht="14.1" customHeight="1">
      <c r="A287" s="1761">
        <v>57350062</v>
      </c>
      <c r="B287" s="1667" t="s">
        <v>2884</v>
      </c>
      <c r="C287" s="1639">
        <f>[5]I!C287+[5]II!C287+[5]III!C287</f>
        <v>0</v>
      </c>
      <c r="D287" s="1705">
        <v>1</v>
      </c>
      <c r="E287" s="1639">
        <f>[5]I!E287+[5]II!E287+[5]III!E287</f>
        <v>0</v>
      </c>
      <c r="F287" s="1705">
        <v>0</v>
      </c>
      <c r="G287" s="1639">
        <f>[5]I!G287+[5]II!G287+[5]III!G287</f>
        <v>0</v>
      </c>
      <c r="H287" s="1086">
        <f t="shared" si="9"/>
        <v>1</v>
      </c>
    </row>
    <row r="288" spans="1:8" s="206" customFormat="1" ht="23.25" customHeight="1">
      <c r="A288" s="1761">
        <v>57350071</v>
      </c>
      <c r="B288" s="1667" t="s">
        <v>2887</v>
      </c>
      <c r="C288" s="1639">
        <f>[5]I!C288+[5]II!C288+[5]III!C288</f>
        <v>12</v>
      </c>
      <c r="D288" s="1705">
        <v>3.9599999999999995</v>
      </c>
      <c r="E288" s="1639">
        <f>[5]I!E288+[5]II!E288+[5]III!E288</f>
        <v>5</v>
      </c>
      <c r="F288" s="1705">
        <v>3.9599999999999995</v>
      </c>
      <c r="G288" s="1639">
        <f>[5]I!G288+[5]II!G288+[5]III!G288</f>
        <v>17</v>
      </c>
      <c r="H288" s="1086">
        <f t="shared" si="9"/>
        <v>7.919999999999999</v>
      </c>
    </row>
    <row r="289" spans="1:8" s="205" customFormat="1" ht="27" customHeight="1">
      <c r="A289" s="1761">
        <v>57350072</v>
      </c>
      <c r="B289" s="1667" t="s">
        <v>2888</v>
      </c>
      <c r="C289" s="1639">
        <f>[5]I!C289+[5]II!C289+[5]III!C289</f>
        <v>9</v>
      </c>
      <c r="D289" s="1769">
        <v>1</v>
      </c>
      <c r="E289" s="1639">
        <f>[5]I!E289+[5]II!E289+[5]III!E289</f>
        <v>0</v>
      </c>
      <c r="F289" s="1769">
        <v>0</v>
      </c>
      <c r="G289" s="1639">
        <f>[5]I!G289+[5]II!G289+[5]III!G289</f>
        <v>9</v>
      </c>
      <c r="H289" s="1086">
        <f t="shared" si="9"/>
        <v>1</v>
      </c>
    </row>
    <row r="290" spans="1:8" s="205" customFormat="1" ht="24.75" customHeight="1">
      <c r="A290" s="1761">
        <v>58506002</v>
      </c>
      <c r="B290" s="1667" t="s">
        <v>7717</v>
      </c>
      <c r="C290" s="1639">
        <f>[5]I!C290+[5]II!C290+[5]III!C290</f>
        <v>0</v>
      </c>
      <c r="D290" s="1705"/>
      <c r="E290" s="1639">
        <f>[5]I!E290+[5]II!E290+[5]III!E290</f>
        <v>0</v>
      </c>
      <c r="F290" s="1705"/>
      <c r="G290" s="1639">
        <f>[5]I!G290+[5]II!G290+[5]III!G290</f>
        <v>0</v>
      </c>
      <c r="H290" s="1086">
        <f t="shared" si="9"/>
        <v>0</v>
      </c>
    </row>
    <row r="291" spans="1:8" s="205" customFormat="1" ht="26.25" customHeight="1">
      <c r="A291" s="1761" t="s">
        <v>2808</v>
      </c>
      <c r="B291" s="1667" t="s">
        <v>2809</v>
      </c>
      <c r="C291" s="1639">
        <f>[5]I!C291+[5]II!C291+[5]III!C291</f>
        <v>0</v>
      </c>
      <c r="D291" s="1705">
        <v>343.2</v>
      </c>
      <c r="E291" s="1639">
        <f>[5]I!E291+[5]II!E291+[5]III!E291</f>
        <v>0</v>
      </c>
      <c r="F291" s="1705">
        <v>181</v>
      </c>
      <c r="G291" s="1639">
        <f>[5]I!G291+[5]II!G291+[5]III!G291</f>
        <v>0</v>
      </c>
      <c r="H291" s="1086">
        <f t="shared" si="9"/>
        <v>524.20000000000005</v>
      </c>
    </row>
    <row r="292" spans="1:8" s="205" customFormat="1" ht="41.25" customHeight="1">
      <c r="A292" s="1766" t="s">
        <v>2812</v>
      </c>
      <c r="B292" s="1650" t="s">
        <v>2813</v>
      </c>
      <c r="C292" s="1639">
        <f>[5]I!C292+[5]II!C292+[5]III!C292</f>
        <v>56</v>
      </c>
      <c r="D292" s="1769">
        <v>0</v>
      </c>
      <c r="E292" s="1639">
        <f>[5]I!E292+[5]II!E292+[5]III!E292</f>
        <v>13</v>
      </c>
      <c r="F292" s="1705">
        <v>1</v>
      </c>
      <c r="G292" s="1639">
        <f>[5]I!G292+[5]II!G292+[5]III!G292</f>
        <v>69</v>
      </c>
      <c r="H292" s="1086">
        <f t="shared" si="9"/>
        <v>1</v>
      </c>
    </row>
    <row r="293" spans="1:8" s="205" customFormat="1" ht="26.25" customHeight="1">
      <c r="A293" s="1761" t="s">
        <v>2815</v>
      </c>
      <c r="B293" s="1767" t="s">
        <v>2816</v>
      </c>
      <c r="C293" s="1639">
        <f>[5]I!C293+[5]II!C293+[5]III!C293</f>
        <v>46</v>
      </c>
      <c r="D293" s="1705">
        <v>9.2399999999999984</v>
      </c>
      <c r="E293" s="1639">
        <f>[5]I!E293+[5]II!E293+[5]III!E293</f>
        <v>0</v>
      </c>
      <c r="F293" s="1705">
        <v>2.6400000000000006</v>
      </c>
      <c r="G293" s="1639">
        <f>[5]I!G293+[5]II!G293+[5]III!G293</f>
        <v>46</v>
      </c>
      <c r="H293" s="1086">
        <f t="shared" si="9"/>
        <v>11.879999999999999</v>
      </c>
    </row>
    <row r="294" spans="1:8" s="205" customFormat="1" ht="35.25" customHeight="1">
      <c r="A294" s="1761" t="s">
        <v>2817</v>
      </c>
      <c r="B294" s="1765" t="s">
        <v>2818</v>
      </c>
      <c r="C294" s="1639">
        <f>[5]I!C294+[5]II!C294+[5]III!C294</f>
        <v>1</v>
      </c>
      <c r="D294" s="1705">
        <v>1.3200000000000003</v>
      </c>
      <c r="E294" s="1639">
        <f>[5]I!E294+[5]II!E294+[5]III!E294</f>
        <v>2</v>
      </c>
      <c r="F294" s="1705">
        <v>0</v>
      </c>
      <c r="G294" s="1639">
        <f>[5]I!G294+[5]II!G294+[5]III!G294</f>
        <v>3</v>
      </c>
      <c r="H294" s="1086">
        <f t="shared" si="9"/>
        <v>1.3200000000000003</v>
      </c>
    </row>
    <row r="295" spans="1:8" s="205" customFormat="1" ht="42.75" customHeight="1">
      <c r="A295" s="1761" t="s">
        <v>2820</v>
      </c>
      <c r="B295" s="1667" t="s">
        <v>2821</v>
      </c>
      <c r="C295" s="1639">
        <f>[5]I!C295+[5]II!C295+[5]III!C295</f>
        <v>1</v>
      </c>
      <c r="D295" s="1705">
        <v>26</v>
      </c>
      <c r="E295" s="1639">
        <f>[5]I!E295+[5]II!E295+[5]III!E295</f>
        <v>0</v>
      </c>
      <c r="F295" s="1705">
        <v>1.3200000000000003</v>
      </c>
      <c r="G295" s="1639">
        <f>[5]I!G295+[5]II!G295+[5]III!G295</f>
        <v>1</v>
      </c>
      <c r="H295" s="1086">
        <f t="shared" si="9"/>
        <v>27.32</v>
      </c>
    </row>
    <row r="296" spans="1:8" s="205" customFormat="1" ht="40.5" customHeight="1">
      <c r="A296" s="1761" t="s">
        <v>2827</v>
      </c>
      <c r="B296" s="1765" t="s">
        <v>2828</v>
      </c>
      <c r="C296" s="1639">
        <f>[5]I!C296+[5]II!C296+[5]III!C296</f>
        <v>0</v>
      </c>
      <c r="D296" s="1705">
        <v>0</v>
      </c>
      <c r="E296" s="1639">
        <f>[5]I!E296+[5]II!E296+[5]III!E296</f>
        <v>0</v>
      </c>
      <c r="F296" s="1705">
        <v>1</v>
      </c>
      <c r="G296" s="1639">
        <f>[5]I!G296+[5]II!G296+[5]III!G296</f>
        <v>0</v>
      </c>
      <c r="H296" s="1086">
        <f t="shared" si="9"/>
        <v>1</v>
      </c>
    </row>
    <row r="297" spans="1:8" s="205" customFormat="1" ht="39" customHeight="1">
      <c r="A297" s="1761" t="s">
        <v>2824</v>
      </c>
      <c r="B297" s="213" t="s">
        <v>2825</v>
      </c>
      <c r="C297" s="1639">
        <f>[5]I!C297+[5]II!C297+[5]III!C297</f>
        <v>0</v>
      </c>
      <c r="D297" s="1705">
        <v>0</v>
      </c>
      <c r="E297" s="1639">
        <f>[5]I!E297+[5]II!E297+[5]III!E297</f>
        <v>0</v>
      </c>
      <c r="F297" s="1705">
        <v>1</v>
      </c>
      <c r="G297" s="1639">
        <f>[5]I!G297+[5]II!G297+[5]III!G297</f>
        <v>0</v>
      </c>
      <c r="H297" s="1086">
        <f t="shared" si="9"/>
        <v>1</v>
      </c>
    </row>
    <row r="298" spans="1:8" s="205" customFormat="1" ht="39" customHeight="1">
      <c r="A298" s="1761" t="s">
        <v>2833</v>
      </c>
      <c r="B298" s="1667" t="s">
        <v>2834</v>
      </c>
      <c r="C298" s="1639">
        <f>[5]I!C298+[5]II!C298+[5]III!C298</f>
        <v>4</v>
      </c>
      <c r="D298" s="1705">
        <v>33</v>
      </c>
      <c r="E298" s="1639">
        <f>[5]I!E298+[5]II!E298+[5]III!E298</f>
        <v>0</v>
      </c>
      <c r="F298" s="1705">
        <v>35.640000000000008</v>
      </c>
      <c r="G298" s="1639">
        <f>[5]I!G298+[5]II!G298+[5]III!G298</f>
        <v>4</v>
      </c>
      <c r="H298" s="1086">
        <f t="shared" si="9"/>
        <v>68.640000000000015</v>
      </c>
    </row>
    <row r="299" spans="1:8" s="205" customFormat="1" ht="39" customHeight="1">
      <c r="A299" s="1761" t="s">
        <v>2835</v>
      </c>
      <c r="B299" s="1765" t="s">
        <v>2836</v>
      </c>
      <c r="C299" s="1639">
        <f>[5]I!C299+[5]II!C299+[5]III!C299</f>
        <v>0</v>
      </c>
      <c r="D299" s="1705">
        <v>3</v>
      </c>
      <c r="E299" s="1639">
        <f>[5]I!E299+[5]II!E299+[5]III!E299</f>
        <v>0</v>
      </c>
      <c r="F299" s="1705">
        <v>2.6400000000000006</v>
      </c>
      <c r="G299" s="1639">
        <f>[5]I!G299+[5]II!G299+[5]III!G299</f>
        <v>0</v>
      </c>
      <c r="H299" s="1086">
        <f t="shared" si="9"/>
        <v>5.6400000000000006</v>
      </c>
    </row>
    <row r="300" spans="1:8" s="205" customFormat="1" ht="37.5" customHeight="1">
      <c r="A300" s="1761" t="s">
        <v>2837</v>
      </c>
      <c r="B300" s="213" t="s">
        <v>2838</v>
      </c>
      <c r="C300" s="1639">
        <f>[5]I!C300+[5]II!C300+[5]III!C300</f>
        <v>1</v>
      </c>
      <c r="D300" s="1705">
        <v>1.3200000000000003</v>
      </c>
      <c r="E300" s="1639">
        <f>[5]I!E300+[5]II!E300+[5]III!E300</f>
        <v>0</v>
      </c>
      <c r="F300" s="1705">
        <v>0</v>
      </c>
      <c r="G300" s="1639">
        <f>[5]I!G300+[5]II!G300+[5]III!G300</f>
        <v>1</v>
      </c>
      <c r="H300" s="1086">
        <f t="shared" si="9"/>
        <v>1.3200000000000003</v>
      </c>
    </row>
    <row r="301" spans="1:8" s="205" customFormat="1" ht="37.5" customHeight="1">
      <c r="A301" s="1761" t="s">
        <v>2839</v>
      </c>
      <c r="B301" s="1667" t="s">
        <v>2840</v>
      </c>
      <c r="C301" s="1639">
        <f>[5]I!C301+[5]II!C301+[5]III!C301</f>
        <v>35</v>
      </c>
      <c r="D301" s="1705">
        <v>17.16</v>
      </c>
      <c r="E301" s="1639">
        <f>[5]I!E301+[5]II!E301+[5]III!E301</f>
        <v>66</v>
      </c>
      <c r="F301" s="1705">
        <v>2.6400000000000006</v>
      </c>
      <c r="G301" s="1639">
        <f>[5]I!G301+[5]II!G301+[5]III!G301</f>
        <v>101</v>
      </c>
      <c r="H301" s="1086">
        <f t="shared" si="9"/>
        <v>19.8</v>
      </c>
    </row>
    <row r="302" spans="1:8" s="205" customFormat="1" ht="37.5" customHeight="1">
      <c r="A302" s="1761" t="s">
        <v>2841</v>
      </c>
      <c r="B302" s="1765" t="s">
        <v>2842</v>
      </c>
      <c r="C302" s="1639">
        <f>[5]I!C302+[5]II!C302+[5]III!C302</f>
        <v>0</v>
      </c>
      <c r="D302" s="1705">
        <v>5</v>
      </c>
      <c r="E302" s="1639">
        <f>[5]I!E302+[5]II!E302+[5]III!E302</f>
        <v>31</v>
      </c>
      <c r="F302" s="1705">
        <v>1.3200000000000003</v>
      </c>
      <c r="G302" s="1639">
        <f>[5]I!G302+[5]II!G302+[5]III!G302</f>
        <v>31</v>
      </c>
      <c r="H302" s="1086">
        <f t="shared" si="9"/>
        <v>6.32</v>
      </c>
    </row>
    <row r="303" spans="1:8" s="205" customFormat="1" ht="36.75" customHeight="1">
      <c r="A303" s="1761" t="s">
        <v>2843</v>
      </c>
      <c r="B303" s="1765" t="s">
        <v>2844</v>
      </c>
      <c r="C303" s="1639">
        <f>[5]I!C303+[5]II!C303+[5]III!C303</f>
        <v>2</v>
      </c>
      <c r="D303" s="1705">
        <v>333.96000000000004</v>
      </c>
      <c r="E303" s="1639">
        <f>[5]I!E303+[5]II!E303+[5]III!E303</f>
        <v>2</v>
      </c>
      <c r="F303" s="1705">
        <v>422.4</v>
      </c>
      <c r="G303" s="1639">
        <f>[5]I!G303+[5]II!G303+[5]III!G303</f>
        <v>4</v>
      </c>
      <c r="H303" s="1086">
        <f t="shared" ref="H303:H377" si="11">D303+F303</f>
        <v>756.36</v>
      </c>
    </row>
    <row r="304" spans="1:8" s="205" customFormat="1" ht="36.75" customHeight="1">
      <c r="A304" s="1761" t="s">
        <v>2889</v>
      </c>
      <c r="B304" s="1667" t="s">
        <v>2890</v>
      </c>
      <c r="C304" s="1639">
        <f>[5]I!C304+[5]II!C304+[5]III!C304</f>
        <v>0</v>
      </c>
      <c r="D304" s="1705">
        <v>21.120000000000005</v>
      </c>
      <c r="E304" s="1639">
        <f>[5]I!E304+[5]II!E304+[5]III!E304</f>
        <v>0</v>
      </c>
      <c r="F304" s="1705">
        <v>25.08</v>
      </c>
      <c r="G304" s="1639">
        <f>[5]I!G304+[5]II!G304+[5]III!G304</f>
        <v>0</v>
      </c>
      <c r="H304" s="1086">
        <f t="shared" si="11"/>
        <v>46.2</v>
      </c>
    </row>
    <row r="305" spans="1:8" s="205" customFormat="1" ht="25.5" customHeight="1">
      <c r="A305" s="1761" t="s">
        <v>2846</v>
      </c>
      <c r="B305" s="1667" t="s">
        <v>2847</v>
      </c>
      <c r="C305" s="1639">
        <f>[5]I!C305+[5]II!C305+[5]III!C305</f>
        <v>2</v>
      </c>
      <c r="D305" s="1705">
        <v>0</v>
      </c>
      <c r="E305" s="1639">
        <f>[5]I!E305+[5]II!E305+[5]III!E305</f>
        <v>1</v>
      </c>
      <c r="F305" s="1705">
        <v>1</v>
      </c>
      <c r="G305" s="1639">
        <f>[5]I!G305+[5]II!G305+[5]III!G305</f>
        <v>3</v>
      </c>
      <c r="H305" s="1086">
        <f t="shared" si="11"/>
        <v>1</v>
      </c>
    </row>
    <row r="306" spans="1:8" s="205" customFormat="1" ht="41.25" customHeight="1">
      <c r="A306" s="1761" t="s">
        <v>2831</v>
      </c>
      <c r="B306" s="1765" t="s">
        <v>2832</v>
      </c>
      <c r="C306" s="1639">
        <f>[5]I!C306+[5]II!C306+[5]III!C306</f>
        <v>0</v>
      </c>
      <c r="D306" s="1705">
        <v>35.640000000000008</v>
      </c>
      <c r="E306" s="1639">
        <f>[5]I!E306+[5]II!E306+[5]III!E306</f>
        <v>0</v>
      </c>
      <c r="F306" s="1705">
        <v>18.479999999999997</v>
      </c>
      <c r="G306" s="1639">
        <f>[5]I!G306+[5]II!G306+[5]III!G306</f>
        <v>0</v>
      </c>
      <c r="H306" s="1086">
        <f t="shared" si="11"/>
        <v>54.120000000000005</v>
      </c>
    </row>
    <row r="307" spans="1:8" s="205" customFormat="1" ht="39" customHeight="1">
      <c r="A307" s="1761" t="s">
        <v>2856</v>
      </c>
      <c r="B307" s="1765" t="s">
        <v>2857</v>
      </c>
      <c r="C307" s="1639">
        <f>[5]I!C307+[5]II!C307+[5]III!C307</f>
        <v>0</v>
      </c>
      <c r="D307" s="1705">
        <v>166</v>
      </c>
      <c r="E307" s="1639">
        <f>[5]I!E307+[5]II!E307+[5]III!E307</f>
        <v>1</v>
      </c>
      <c r="F307" s="1705">
        <v>108.24</v>
      </c>
      <c r="G307" s="1639">
        <f>[5]I!G307+[5]II!G307+[5]III!G307</f>
        <v>1</v>
      </c>
      <c r="H307" s="1086">
        <f t="shared" si="11"/>
        <v>274.24</v>
      </c>
    </row>
    <row r="308" spans="1:8" s="205" customFormat="1" ht="39" customHeight="1">
      <c r="A308" s="1766" t="s">
        <v>2859</v>
      </c>
      <c r="B308" s="1650" t="s">
        <v>2860</v>
      </c>
      <c r="C308" s="1639">
        <f>[5]I!C308+[5]II!C308+[5]III!C308</f>
        <v>16</v>
      </c>
      <c r="D308" s="1705">
        <v>1.3200000000000003</v>
      </c>
      <c r="E308" s="1639">
        <f>[5]I!E308+[5]II!E308+[5]III!E308</f>
        <v>17</v>
      </c>
      <c r="F308" s="1705">
        <v>0</v>
      </c>
      <c r="G308" s="1639">
        <f>[5]I!G308+[5]II!G308+[5]III!G308</f>
        <v>33</v>
      </c>
      <c r="H308" s="1086">
        <f t="shared" si="11"/>
        <v>1.3200000000000003</v>
      </c>
    </row>
    <row r="309" spans="1:8" s="205" customFormat="1" ht="39" customHeight="1">
      <c r="A309" s="1761" t="s">
        <v>2852</v>
      </c>
      <c r="B309" s="1767" t="s">
        <v>2853</v>
      </c>
      <c r="C309" s="1639">
        <f>[5]I!C309+[5]II!C309+[5]III!C309</f>
        <v>2</v>
      </c>
      <c r="D309" s="1705">
        <v>0</v>
      </c>
      <c r="E309" s="1639">
        <f>[5]I!E309+[5]II!E309+[5]III!E309</f>
        <v>1</v>
      </c>
      <c r="F309" s="1705">
        <v>1</v>
      </c>
      <c r="G309" s="1639">
        <f>[5]I!G309+[5]II!G309+[5]III!G309</f>
        <v>3</v>
      </c>
      <c r="H309" s="1086">
        <f t="shared" si="11"/>
        <v>1</v>
      </c>
    </row>
    <row r="310" spans="1:8" s="205" customFormat="1" ht="35.25" customHeight="1">
      <c r="A310" s="1761" t="s">
        <v>2850</v>
      </c>
      <c r="B310" s="1765" t="s">
        <v>2851</v>
      </c>
      <c r="C310" s="1639">
        <f>[5]I!C310+[5]II!C310+[5]III!C310</f>
        <v>1</v>
      </c>
      <c r="D310" s="1705">
        <v>347.16</v>
      </c>
      <c r="E310" s="1639">
        <f>[5]I!E310+[5]II!E310+[5]III!E310</f>
        <v>2</v>
      </c>
      <c r="F310" s="1705">
        <v>172.92</v>
      </c>
      <c r="G310" s="1639">
        <f>[5]I!G310+[5]II!G310+[5]III!G310</f>
        <v>3</v>
      </c>
      <c r="H310" s="1086">
        <f t="shared" si="11"/>
        <v>520.08000000000004</v>
      </c>
    </row>
    <row r="311" spans="1:8" s="205" customFormat="1" ht="15.75" customHeight="1">
      <c r="A311" s="1770" t="s">
        <v>2863</v>
      </c>
      <c r="B311" s="1771" t="s">
        <v>2864</v>
      </c>
      <c r="C311" s="1639">
        <f>[5]I!C311+[5]II!C311+[5]III!C311</f>
        <v>6</v>
      </c>
      <c r="D311" s="1705">
        <v>0</v>
      </c>
      <c r="E311" s="1639">
        <f>[5]I!E311+[5]II!E311+[5]III!E311</f>
        <v>3</v>
      </c>
      <c r="F311" s="1705">
        <v>1</v>
      </c>
      <c r="G311" s="1639">
        <f>[5]I!G311+[5]II!G311+[5]III!G311</f>
        <v>9</v>
      </c>
      <c r="H311" s="1086">
        <f t="shared" si="11"/>
        <v>1</v>
      </c>
    </row>
    <row r="312" spans="1:8" s="205" customFormat="1" ht="13.5" customHeight="1">
      <c r="A312" s="1761" t="s">
        <v>2867</v>
      </c>
      <c r="B312" s="1765" t="s">
        <v>2868</v>
      </c>
      <c r="C312" s="1639">
        <f>[5]I!C312+[5]II!C312+[5]III!C312</f>
        <v>0</v>
      </c>
      <c r="D312" s="1705">
        <v>0</v>
      </c>
      <c r="E312" s="1639">
        <f>[5]I!E312+[5]II!E312+[5]III!E312</f>
        <v>2</v>
      </c>
      <c r="F312" s="1705">
        <v>1</v>
      </c>
      <c r="G312" s="1639">
        <f>[5]I!G312+[5]II!G312+[5]III!G312</f>
        <v>2</v>
      </c>
      <c r="H312" s="1086">
        <f t="shared" si="11"/>
        <v>1</v>
      </c>
    </row>
    <row r="313" spans="1:8" s="205" customFormat="1" ht="14.1" customHeight="1">
      <c r="A313" s="1761" t="s">
        <v>2871</v>
      </c>
      <c r="B313" s="1765" t="s">
        <v>2872</v>
      </c>
      <c r="C313" s="1639">
        <f>[5]I!C313+[5]II!C313+[5]III!C313</f>
        <v>15</v>
      </c>
      <c r="D313" s="1705">
        <v>0</v>
      </c>
      <c r="E313" s="1639">
        <f>[5]I!E313+[5]II!E313+[5]III!E313</f>
        <v>17</v>
      </c>
      <c r="F313" s="1705">
        <v>1</v>
      </c>
      <c r="G313" s="1639">
        <f>[5]I!G313+[5]II!G313+[5]III!G313</f>
        <v>32</v>
      </c>
      <c r="H313" s="1086">
        <f t="shared" si="11"/>
        <v>1</v>
      </c>
    </row>
    <row r="314" spans="1:8" s="205" customFormat="1" ht="12.75" customHeight="1">
      <c r="A314" s="1761" t="s">
        <v>2875</v>
      </c>
      <c r="B314" s="1765" t="s">
        <v>2876</v>
      </c>
      <c r="C314" s="1639">
        <f>[5]I!C314+[5]II!C314+[5]III!C314</f>
        <v>7</v>
      </c>
      <c r="D314" s="1705">
        <v>0</v>
      </c>
      <c r="E314" s="1639">
        <f>[5]I!E314+[5]II!E314+[5]III!E314</f>
        <v>6</v>
      </c>
      <c r="F314" s="1705">
        <v>1</v>
      </c>
      <c r="G314" s="1639">
        <f>[5]I!G314+[5]II!G314+[5]III!G314</f>
        <v>13</v>
      </c>
      <c r="H314" s="1086">
        <f t="shared" si="11"/>
        <v>1</v>
      </c>
    </row>
    <row r="315" spans="1:8" s="205" customFormat="1" ht="18" customHeight="1">
      <c r="A315" s="1761" t="s">
        <v>2879</v>
      </c>
      <c r="B315" s="1765" t="s">
        <v>2880</v>
      </c>
      <c r="C315" s="1639">
        <f>[5]I!C315+[5]II!C315+[5]III!C315</f>
        <v>0</v>
      </c>
      <c r="D315" s="1705">
        <v>34.32</v>
      </c>
      <c r="E315" s="1639">
        <f>[5]I!E315+[5]II!E315+[5]III!E315</f>
        <v>22</v>
      </c>
      <c r="F315" s="1705">
        <v>17.16</v>
      </c>
      <c r="G315" s="1639">
        <f>[5]I!G315+[5]II!G315+[5]III!G315</f>
        <v>22</v>
      </c>
      <c r="H315" s="1086">
        <f t="shared" si="11"/>
        <v>51.480000000000004</v>
      </c>
    </row>
    <row r="316" spans="1:8" s="205" customFormat="1" ht="14.1" customHeight="1">
      <c r="A316" s="1761" t="s">
        <v>2881</v>
      </c>
      <c r="B316" s="1765" t="s">
        <v>2882</v>
      </c>
      <c r="C316" s="1639">
        <f>[5]I!C316+[5]II!C316+[5]III!C316</f>
        <v>7</v>
      </c>
      <c r="D316" s="1705">
        <v>0</v>
      </c>
      <c r="E316" s="1639">
        <f>[5]I!E316+[5]II!E316+[5]III!E316</f>
        <v>4</v>
      </c>
      <c r="F316" s="1705">
        <v>1</v>
      </c>
      <c r="G316" s="1639">
        <f>[5]I!G316+[5]II!G316+[5]III!G316</f>
        <v>11</v>
      </c>
      <c r="H316" s="1086">
        <f t="shared" si="11"/>
        <v>1</v>
      </c>
    </row>
    <row r="317" spans="1:8" s="205" customFormat="1" ht="14.1" customHeight="1">
      <c r="A317" s="1761" t="s">
        <v>2885</v>
      </c>
      <c r="B317" s="1765" t="s">
        <v>2886</v>
      </c>
      <c r="C317" s="1639">
        <f>[5]I!C317+[5]II!C317+[5]III!C317</f>
        <v>20</v>
      </c>
      <c r="D317" s="1705">
        <v>0</v>
      </c>
      <c r="E317" s="1639">
        <f>[5]I!E317+[5]II!E317+[5]III!E317</f>
        <v>16</v>
      </c>
      <c r="F317" s="1705">
        <v>1</v>
      </c>
      <c r="G317" s="1639">
        <f>[5]I!G317+[5]II!G317+[5]III!G317</f>
        <v>36</v>
      </c>
      <c r="H317" s="1086">
        <f t="shared" si="11"/>
        <v>1</v>
      </c>
    </row>
    <row r="318" spans="1:8" s="205" customFormat="1" ht="14.1" customHeight="1">
      <c r="A318" s="1690" t="s">
        <v>7718</v>
      </c>
      <c r="B318" s="1685" t="s">
        <v>7719</v>
      </c>
      <c r="C318" s="1639">
        <f>[5]I!C318+[5]II!C318+[5]III!C318</f>
        <v>0</v>
      </c>
      <c r="D318" s="1705"/>
      <c r="E318" s="1639">
        <f>[5]I!E318+[5]II!E318+[5]III!E318</f>
        <v>83</v>
      </c>
      <c r="F318" s="1705"/>
      <c r="G318" s="1639">
        <f>[5]I!G318+[5]II!G318+[5]III!G318</f>
        <v>83</v>
      </c>
      <c r="H318" s="1086">
        <f t="shared" si="11"/>
        <v>0</v>
      </c>
    </row>
    <row r="319" spans="1:8" s="205" customFormat="1" ht="14.1" customHeight="1">
      <c r="A319" s="1761"/>
      <c r="B319" s="1765"/>
      <c r="C319" s="1639">
        <f>[5]I!C319+[5]II!C319+[5]III!C319</f>
        <v>0</v>
      </c>
      <c r="D319" s="1705"/>
      <c r="E319" s="1639">
        <f>[5]I!E319+[5]II!E319+[5]III!E319</f>
        <v>1</v>
      </c>
      <c r="F319" s="1705"/>
      <c r="G319" s="1639">
        <f>[5]I!G319+[5]II!G319+[5]III!G319</f>
        <v>1</v>
      </c>
      <c r="H319" s="1086"/>
    </row>
    <row r="320" spans="1:8" s="205" customFormat="1" ht="14.1" customHeight="1">
      <c r="A320" s="1772"/>
      <c r="B320" s="1773"/>
      <c r="C320" s="1639">
        <f>[5]I!C320+[5]II!C320+[5]III!C320</f>
        <v>122</v>
      </c>
      <c r="D320" s="1705"/>
      <c r="E320" s="1639">
        <f>[5]I!E320+[5]II!E320+[5]III!E320</f>
        <v>63</v>
      </c>
      <c r="F320" s="1705"/>
      <c r="G320" s="1639">
        <f>[5]I!G320+[5]II!G320+[5]III!G320</f>
        <v>185</v>
      </c>
      <c r="H320" s="1086"/>
    </row>
    <row r="321" spans="1:8" s="205" customFormat="1" ht="14.1" customHeight="1">
      <c r="A321" s="1772"/>
      <c r="B321" s="1773"/>
      <c r="C321" s="1639">
        <f>[5]I!C321+[5]II!C321+[5]III!C321</f>
        <v>0</v>
      </c>
      <c r="D321" s="1705"/>
      <c r="E321" s="1639">
        <f>[5]I!E321+[5]II!E321+[5]III!E321</f>
        <v>1</v>
      </c>
      <c r="F321" s="1705"/>
      <c r="G321" s="1639">
        <f>[5]I!G321+[5]II!G321+[5]III!G321</f>
        <v>1</v>
      </c>
      <c r="H321" s="1086"/>
    </row>
    <row r="322" spans="1:8" s="205" customFormat="1" ht="14.1" customHeight="1">
      <c r="A322" s="1761"/>
      <c r="B322" s="1765"/>
      <c r="C322" s="1639">
        <f>[5]I!C322+[5]II!C322+[5]III!C322</f>
        <v>0</v>
      </c>
      <c r="D322" s="1705"/>
      <c r="E322" s="1639">
        <f>[5]I!E322+[5]II!E322+[5]III!E322</f>
        <v>0</v>
      </c>
      <c r="F322" s="1705"/>
      <c r="G322" s="1639">
        <f>[5]I!G322+[5]II!G322+[5]III!G322</f>
        <v>0</v>
      </c>
      <c r="H322" s="1086"/>
    </row>
    <row r="323" spans="1:8" s="205" customFormat="1" ht="14.1" customHeight="1">
      <c r="A323" s="1761"/>
      <c r="B323" s="1765"/>
      <c r="C323" s="1639">
        <f>[5]I!C323+[5]II!C323+[5]III!C323</f>
        <v>0</v>
      </c>
      <c r="D323" s="1705"/>
      <c r="E323" s="1639">
        <f>[5]I!E323+[5]II!E323+[5]III!E323</f>
        <v>24</v>
      </c>
      <c r="F323" s="1705"/>
      <c r="G323" s="1639">
        <f>[5]I!G323+[5]II!G323+[5]III!G323</f>
        <v>24</v>
      </c>
      <c r="H323" s="1086"/>
    </row>
    <row r="324" spans="1:8" s="205" customFormat="1" ht="14.1" customHeight="1">
      <c r="A324" s="1761"/>
      <c r="B324" s="1765"/>
      <c r="C324" s="1639">
        <f>[5]I!C324+[5]II!C324+[5]III!C324</f>
        <v>0</v>
      </c>
      <c r="D324" s="1705"/>
      <c r="E324" s="1639">
        <f>[5]I!E324+[5]II!E324+[5]III!E324</f>
        <v>2</v>
      </c>
      <c r="F324" s="1705"/>
      <c r="G324" s="1639">
        <f>[5]I!G324+[5]II!G324+[5]III!G324</f>
        <v>2</v>
      </c>
      <c r="H324" s="1086"/>
    </row>
    <row r="325" spans="1:8" s="205" customFormat="1" ht="14.1" customHeight="1">
      <c r="A325" s="1761"/>
      <c r="B325" s="1765"/>
      <c r="C325" s="1639">
        <f>[5]I!C325+[5]II!C325+[5]III!C325</f>
        <v>8</v>
      </c>
      <c r="D325" s="1705"/>
      <c r="E325" s="1639">
        <f>[5]I!E325+[5]II!E325+[5]III!E325</f>
        <v>5</v>
      </c>
      <c r="F325" s="1705"/>
      <c r="G325" s="1639">
        <f>[5]I!G325+[5]II!G325+[5]III!G325</f>
        <v>13</v>
      </c>
      <c r="H325" s="1086"/>
    </row>
    <row r="326" spans="1:8" s="205" customFormat="1" ht="14.1" customHeight="1">
      <c r="A326" s="1761"/>
      <c r="B326" s="1765"/>
      <c r="C326" s="1639">
        <f>[5]I!C326+[5]II!C326+[5]III!C326</f>
        <v>0</v>
      </c>
      <c r="D326" s="1705"/>
      <c r="E326" s="1639">
        <f>[5]I!E326+[5]II!E326+[5]III!E326</f>
        <v>0</v>
      </c>
      <c r="F326" s="1705"/>
      <c r="G326" s="1639">
        <f>[5]I!G326+[5]II!G326+[5]III!G326</f>
        <v>0</v>
      </c>
      <c r="H326" s="1086"/>
    </row>
    <row r="327" spans="1:8" s="205" customFormat="1" ht="14.1" customHeight="1">
      <c r="A327" s="1761"/>
      <c r="B327" s="1765"/>
      <c r="C327" s="1639">
        <f>[5]I!C327+[5]II!C327+[5]III!C327</f>
        <v>0</v>
      </c>
      <c r="D327" s="1705"/>
      <c r="E327" s="1639">
        <f>[5]I!E327+[5]II!E327+[5]III!E327</f>
        <v>1</v>
      </c>
      <c r="F327" s="1705"/>
      <c r="G327" s="1639">
        <f>[5]I!G327+[5]II!G327+[5]III!G327</f>
        <v>1</v>
      </c>
      <c r="H327" s="1086"/>
    </row>
    <row r="328" spans="1:8" s="205" customFormat="1" ht="14.1" customHeight="1">
      <c r="A328" s="1761"/>
      <c r="B328" s="1765"/>
      <c r="C328" s="1639">
        <f>[5]I!C328+[5]II!C328+[5]III!C328</f>
        <v>0</v>
      </c>
      <c r="D328" s="1705"/>
      <c r="E328" s="1639">
        <f>[5]I!E328+[5]II!E328+[5]III!E328</f>
        <v>1</v>
      </c>
      <c r="F328" s="1705"/>
      <c r="G328" s="1639">
        <f>[5]I!G328+[5]II!G328+[5]III!G328</f>
        <v>1</v>
      </c>
      <c r="H328" s="1086"/>
    </row>
    <row r="329" spans="1:8" s="205" customFormat="1" ht="14.1" customHeight="1">
      <c r="A329" s="1761"/>
      <c r="B329" s="1765"/>
      <c r="C329" s="1639">
        <f>[5]I!C329+[5]II!C329+[5]III!C329</f>
        <v>0</v>
      </c>
      <c r="D329" s="1705"/>
      <c r="E329" s="1639">
        <f>[5]I!E329+[5]II!E329+[5]III!E329</f>
        <v>0</v>
      </c>
      <c r="F329" s="1705"/>
      <c r="G329" s="1639">
        <f>[5]I!G329+[5]II!G329+[5]III!G329</f>
        <v>0</v>
      </c>
      <c r="H329" s="1086"/>
    </row>
    <row r="330" spans="1:8" s="205" customFormat="1" ht="14.1" customHeight="1">
      <c r="A330" s="1761"/>
      <c r="B330" s="1765"/>
      <c r="C330" s="1639">
        <f>[5]I!C330+[5]II!C330+[5]III!C330</f>
        <v>0</v>
      </c>
      <c r="D330" s="1705"/>
      <c r="E330" s="1639">
        <f>[5]I!E330+[5]II!E330+[5]III!E330</f>
        <v>0</v>
      </c>
      <c r="F330" s="1705"/>
      <c r="G330" s="1639">
        <f>[5]I!G330+[5]II!G330+[5]III!G330</f>
        <v>0</v>
      </c>
      <c r="H330" s="1086"/>
    </row>
    <row r="331" spans="1:8" s="205" customFormat="1" ht="14.1" customHeight="1">
      <c r="A331" s="1761"/>
      <c r="B331" s="1765"/>
      <c r="C331" s="1639">
        <f>[5]I!C331+[5]II!C331+[5]III!C331</f>
        <v>0</v>
      </c>
      <c r="D331" s="1705"/>
      <c r="E331" s="1639">
        <f>[5]I!E331+[5]II!E331+[5]III!E331</f>
        <v>0</v>
      </c>
      <c r="F331" s="1705"/>
      <c r="G331" s="1639">
        <f>[5]I!G331+[5]II!G331+[5]III!G331</f>
        <v>0</v>
      </c>
      <c r="H331" s="1086"/>
    </row>
    <row r="332" spans="1:8" s="205" customFormat="1" ht="14.1" customHeight="1">
      <c r="A332" s="1761"/>
      <c r="B332" s="1765"/>
      <c r="C332" s="1639">
        <f>[5]I!C332+[5]II!C332+[5]III!C332</f>
        <v>0</v>
      </c>
      <c r="D332" s="1705"/>
      <c r="E332" s="1639">
        <f>[5]I!E332+[5]II!E332+[5]III!E332</f>
        <v>0</v>
      </c>
      <c r="F332" s="1705"/>
      <c r="G332" s="1639">
        <f>[5]I!G332+[5]II!G332+[5]III!G332</f>
        <v>0</v>
      </c>
      <c r="H332" s="1086"/>
    </row>
    <row r="333" spans="1:8" s="205" customFormat="1" ht="14.1" customHeight="1">
      <c r="A333" s="1761"/>
      <c r="B333" s="1765"/>
      <c r="C333" s="1639">
        <f>[5]I!C333+[5]II!C333+[5]III!C333</f>
        <v>0</v>
      </c>
      <c r="D333" s="1705"/>
      <c r="E333" s="1639">
        <f>[5]I!E333+[5]II!E333+[5]III!E333</f>
        <v>0</v>
      </c>
      <c r="F333" s="1705"/>
      <c r="G333" s="1639">
        <f>[5]I!G333+[5]II!G333+[5]III!G333</f>
        <v>0</v>
      </c>
      <c r="H333" s="1086"/>
    </row>
    <row r="334" spans="1:8" s="205" customFormat="1" ht="14.1" customHeight="1">
      <c r="A334" s="1761"/>
      <c r="B334" s="1765"/>
      <c r="C334" s="1639">
        <f>[5]I!C334+[5]II!C334+[5]III!C334</f>
        <v>0</v>
      </c>
      <c r="D334" s="1705"/>
      <c r="E334" s="1639">
        <f>[5]I!E334+[5]II!E334+[5]III!E334</f>
        <v>0</v>
      </c>
      <c r="F334" s="1705"/>
      <c r="G334" s="1639">
        <f>[5]I!G334+[5]II!G334+[5]III!G334</f>
        <v>0</v>
      </c>
      <c r="H334" s="1086"/>
    </row>
    <row r="335" spans="1:8" s="205" customFormat="1" ht="14.1" customHeight="1">
      <c r="A335" s="1761"/>
      <c r="B335" s="1765"/>
      <c r="C335" s="1639">
        <f>[5]I!C335+[5]II!C335+[5]III!C335</f>
        <v>0</v>
      </c>
      <c r="D335" s="1705"/>
      <c r="E335" s="1639">
        <f>[5]I!E335+[5]II!E335+[5]III!E335</f>
        <v>0</v>
      </c>
      <c r="F335" s="1705"/>
      <c r="G335" s="1639">
        <f>[5]I!G335+[5]II!G335+[5]III!G335</f>
        <v>0</v>
      </c>
      <c r="H335" s="1086"/>
    </row>
    <row r="336" spans="1:8" s="205" customFormat="1" ht="14.1" customHeight="1">
      <c r="A336" s="1761"/>
      <c r="B336" s="1765"/>
      <c r="C336" s="1639">
        <f>[5]I!C336+[5]II!C336+[5]III!C336</f>
        <v>0</v>
      </c>
      <c r="D336" s="1705"/>
      <c r="E336" s="1639">
        <f>[5]I!E336+[5]II!E336+[5]III!E336</f>
        <v>0</v>
      </c>
      <c r="F336" s="1705"/>
      <c r="G336" s="1639">
        <f>[5]I!G336+[5]II!G336+[5]III!G336</f>
        <v>0</v>
      </c>
      <c r="H336" s="1086"/>
    </row>
    <row r="337" spans="1:8" s="205" customFormat="1" ht="14.1" customHeight="1">
      <c r="A337" s="1761"/>
      <c r="B337" s="1765"/>
      <c r="C337" s="1639">
        <f>[5]I!C337+[5]II!C337+[5]III!C337</f>
        <v>0</v>
      </c>
      <c r="D337" s="1705"/>
      <c r="E337" s="1639">
        <f>[5]I!E337+[5]II!E337+[5]III!E337</f>
        <v>0</v>
      </c>
      <c r="F337" s="1705"/>
      <c r="G337" s="1639">
        <f>[5]I!G337+[5]II!G337+[5]III!G337</f>
        <v>0</v>
      </c>
      <c r="H337" s="1086"/>
    </row>
    <row r="338" spans="1:8" s="205" customFormat="1" ht="14.1" customHeight="1">
      <c r="A338" s="1761"/>
      <c r="B338" s="1765"/>
      <c r="C338" s="1639">
        <f>[5]I!C338+[5]II!C338+[5]III!C338</f>
        <v>0</v>
      </c>
      <c r="D338" s="1705"/>
      <c r="E338" s="1639">
        <f>[5]I!E338+[5]II!E338+[5]III!E338</f>
        <v>0</v>
      </c>
      <c r="F338" s="1705"/>
      <c r="G338" s="1639">
        <f>[5]I!G338+[5]II!G338+[5]III!G338</f>
        <v>0</v>
      </c>
      <c r="H338" s="1086"/>
    </row>
    <row r="339" spans="1:8" s="205" customFormat="1" ht="14.1" customHeight="1">
      <c r="A339" s="1761"/>
      <c r="B339" s="1767"/>
      <c r="C339" s="1639">
        <f>[5]I!C339+[5]II!C339+[5]III!C339</f>
        <v>0</v>
      </c>
      <c r="D339" s="1705"/>
      <c r="E339" s="1639">
        <f>[5]I!E339+[5]II!E339+[5]III!E339</f>
        <v>0</v>
      </c>
      <c r="F339" s="1705"/>
      <c r="G339" s="1639">
        <f>[5]I!G339+[5]II!G339+[5]III!G339</f>
        <v>0</v>
      </c>
      <c r="H339" s="1086"/>
    </row>
    <row r="340" spans="1:8" s="205" customFormat="1" ht="14.1" customHeight="1" thickBot="1">
      <c r="A340" s="1758" t="s">
        <v>7735</v>
      </c>
      <c r="B340" s="1759"/>
      <c r="C340" s="1774">
        <f>[5]I!C340+[5]II!C340+[5]III!C340</f>
        <v>0</v>
      </c>
      <c r="D340" s="1775"/>
      <c r="E340" s="1774">
        <f>[5]I!E340+[5]II!E340+[5]III!E340</f>
        <v>0</v>
      </c>
      <c r="F340" s="1775"/>
      <c r="G340" s="1774">
        <v>1</v>
      </c>
      <c r="H340" s="1776">
        <v>2</v>
      </c>
    </row>
    <row r="341" spans="1:8" s="205" customFormat="1">
      <c r="A341" s="1637" t="s">
        <v>2588</v>
      </c>
      <c r="B341" s="1759"/>
      <c r="C341" s="1777">
        <f>[5]I!C341+[5]II!C341+[5]III!C341</f>
        <v>0</v>
      </c>
      <c r="D341" s="1778">
        <v>1886.2800000000002</v>
      </c>
      <c r="E341" s="1779">
        <f>[5]I!E341+[5]II!E341+[5]III!E341</f>
        <v>0</v>
      </c>
      <c r="F341" s="1778">
        <v>402.6</v>
      </c>
      <c r="G341" s="1779">
        <f>[5]I!G341+[5]II!G341+[5]III!G341</f>
        <v>0</v>
      </c>
      <c r="H341" s="1780">
        <f t="shared" si="11"/>
        <v>2288.88</v>
      </c>
    </row>
    <row r="342" spans="1:8" s="205" customFormat="1" ht="14.1" customHeight="1" thickBot="1">
      <c r="A342" s="1781" t="s">
        <v>2589</v>
      </c>
      <c r="B342" s="1782"/>
      <c r="C342" s="1783">
        <f>[5]I!C342+[5]II!C342+[5]III!C342</f>
        <v>0</v>
      </c>
      <c r="D342" s="1784">
        <f>SUM(D343:D478)</f>
        <v>2717.7200000000012</v>
      </c>
      <c r="E342" s="1785">
        <f>[5]I!E342+[5]II!E342+[5]III!E342</f>
        <v>0</v>
      </c>
      <c r="F342" s="1784">
        <f>SUM(F343:F478)</f>
        <v>578.12000000000012</v>
      </c>
      <c r="G342" s="1785">
        <f>[5]I!G342+[5]II!G342+[5]III!G342</f>
        <v>0</v>
      </c>
      <c r="H342" s="1786">
        <f t="shared" si="11"/>
        <v>3295.8400000000011</v>
      </c>
    </row>
    <row r="343" spans="1:8" s="205" customFormat="1">
      <c r="A343" s="1673" t="s">
        <v>2898</v>
      </c>
      <c r="B343" s="1648" t="s">
        <v>2899</v>
      </c>
      <c r="C343" s="1787">
        <f>[5]I!C343+[5]II!C343+[5]III!C343</f>
        <v>0</v>
      </c>
      <c r="D343" s="145">
        <v>280</v>
      </c>
      <c r="E343" s="1787">
        <f>[5]I!E343+[5]II!E343+[5]III!E343</f>
        <v>0</v>
      </c>
      <c r="F343" s="145">
        <v>95</v>
      </c>
      <c r="G343" s="1787">
        <f>[5]I!G343+[5]II!G343+[5]III!G343</f>
        <v>0</v>
      </c>
      <c r="H343" s="1788">
        <f t="shared" si="11"/>
        <v>375</v>
      </c>
    </row>
    <row r="344" spans="1:8" s="205" customFormat="1">
      <c r="A344" s="1673" t="s">
        <v>2900</v>
      </c>
      <c r="B344" s="1648" t="s">
        <v>2901</v>
      </c>
      <c r="C344" s="1639">
        <f>[5]I!C344+[5]II!C344+[5]III!C344</f>
        <v>0</v>
      </c>
      <c r="D344" s="1789">
        <v>1.3200000000000003</v>
      </c>
      <c r="E344" s="1639">
        <f>[5]I!E344+[5]II!E344+[5]III!E344</f>
        <v>0</v>
      </c>
      <c r="F344" s="1789">
        <v>0</v>
      </c>
      <c r="G344" s="1639">
        <f>[5]I!G344+[5]II!G344+[5]III!G344</f>
        <v>0</v>
      </c>
      <c r="H344" s="1086">
        <f t="shared" si="11"/>
        <v>1.3200000000000003</v>
      </c>
    </row>
    <row r="345" spans="1:8" s="205" customFormat="1">
      <c r="A345" s="1673" t="s">
        <v>2902</v>
      </c>
      <c r="B345" s="1648" t="s">
        <v>2903</v>
      </c>
      <c r="C345" s="1639">
        <f>[5]I!C345+[5]II!C345+[5]III!C345</f>
        <v>0</v>
      </c>
      <c r="D345" s="1705">
        <v>466</v>
      </c>
      <c r="E345" s="1639">
        <f>[5]I!E345+[5]II!E345+[5]III!E345</f>
        <v>0</v>
      </c>
      <c r="F345" s="1705">
        <v>46</v>
      </c>
      <c r="G345" s="1639">
        <f>[5]I!G345+[5]II!G345+[5]III!G345</f>
        <v>0</v>
      </c>
      <c r="H345" s="1086">
        <f t="shared" si="11"/>
        <v>512</v>
      </c>
    </row>
    <row r="346" spans="1:8" s="205" customFormat="1">
      <c r="A346" s="1673" t="s">
        <v>2904</v>
      </c>
      <c r="B346" s="1648" t="s">
        <v>2905</v>
      </c>
      <c r="C346" s="1639">
        <f>[5]I!C346+[5]II!C346+[5]III!C346</f>
        <v>0</v>
      </c>
      <c r="D346" s="1705">
        <v>0</v>
      </c>
      <c r="E346" s="1639">
        <f>[5]I!E346+[5]II!E346+[5]III!E346</f>
        <v>0</v>
      </c>
      <c r="F346" s="1705">
        <v>1</v>
      </c>
      <c r="G346" s="1639">
        <f>[5]I!G346+[5]II!G346+[5]III!G346</f>
        <v>0</v>
      </c>
      <c r="H346" s="1086">
        <f t="shared" si="11"/>
        <v>1</v>
      </c>
    </row>
    <row r="347" spans="1:8" s="205" customFormat="1">
      <c r="A347" s="1673" t="s">
        <v>2906</v>
      </c>
      <c r="B347" s="1648" t="s">
        <v>2907</v>
      </c>
      <c r="C347" s="1639">
        <f>[5]I!C347+[5]II!C347+[5]III!C347</f>
        <v>0</v>
      </c>
      <c r="D347" s="1705">
        <v>124</v>
      </c>
      <c r="E347" s="1639">
        <f>[5]I!E347+[5]II!E347+[5]III!E347</f>
        <v>0</v>
      </c>
      <c r="F347" s="1705">
        <v>87.11999999999999</v>
      </c>
      <c r="G347" s="1639">
        <f>[5]I!G347+[5]II!G347+[5]III!G347</f>
        <v>0</v>
      </c>
      <c r="H347" s="1086">
        <f t="shared" si="11"/>
        <v>211.12</v>
      </c>
    </row>
    <row r="348" spans="1:8" s="205" customFormat="1" ht="14.1" customHeight="1">
      <c r="A348" s="1673" t="s">
        <v>2908</v>
      </c>
      <c r="B348" s="1648" t="s">
        <v>2909</v>
      </c>
      <c r="C348" s="1639">
        <f>[5]I!C348+[5]II!C348+[5]III!C348</f>
        <v>0</v>
      </c>
      <c r="D348" s="1705">
        <v>0</v>
      </c>
      <c r="E348" s="1639">
        <f>[5]I!E348+[5]II!E348+[5]III!E348</f>
        <v>0</v>
      </c>
      <c r="F348" s="1705">
        <v>1</v>
      </c>
      <c r="G348" s="1639">
        <f>[5]I!G348+[5]II!G348+[5]III!G348</f>
        <v>0</v>
      </c>
      <c r="H348" s="1086">
        <f t="shared" si="11"/>
        <v>1</v>
      </c>
    </row>
    <row r="349" spans="1:8" s="205" customFormat="1" ht="14.1" customHeight="1">
      <c r="A349" s="1673" t="s">
        <v>2910</v>
      </c>
      <c r="B349" s="1648" t="s">
        <v>2911</v>
      </c>
      <c r="C349" s="1639">
        <f>[5]I!C349+[5]II!C349+[5]III!C349</f>
        <v>0</v>
      </c>
      <c r="D349" s="1705">
        <v>0</v>
      </c>
      <c r="E349" s="1639">
        <f>[5]I!E349+[5]II!E349+[5]III!E349</f>
        <v>0</v>
      </c>
      <c r="F349" s="1705">
        <v>1</v>
      </c>
      <c r="G349" s="1639">
        <f>[5]I!G349+[5]II!G349+[5]III!G349</f>
        <v>0</v>
      </c>
      <c r="H349" s="1086">
        <f t="shared" si="11"/>
        <v>1</v>
      </c>
    </row>
    <row r="350" spans="1:8" s="205" customFormat="1" ht="14.1" customHeight="1">
      <c r="A350" s="1673" t="s">
        <v>2912</v>
      </c>
      <c r="B350" s="1648" t="s">
        <v>2913</v>
      </c>
      <c r="C350" s="1639">
        <f>[5]I!C350+[5]II!C350+[5]III!C350</f>
        <v>0</v>
      </c>
      <c r="D350" s="1705">
        <v>32</v>
      </c>
      <c r="E350" s="1639">
        <f>[5]I!E350+[5]II!E350+[5]III!E350</f>
        <v>0</v>
      </c>
      <c r="F350" s="1705">
        <v>0</v>
      </c>
      <c r="G350" s="1639">
        <f>[5]I!G350+[5]II!G350+[5]III!G350</f>
        <v>3</v>
      </c>
      <c r="H350" s="1086">
        <f t="shared" si="11"/>
        <v>32</v>
      </c>
    </row>
    <row r="351" spans="1:8" s="205" customFormat="1" ht="14.1" customHeight="1">
      <c r="A351" s="1673" t="s">
        <v>2914</v>
      </c>
      <c r="B351" s="1648" t="s">
        <v>2915</v>
      </c>
      <c r="C351" s="1639">
        <f>[5]I!C351+[5]II!C351+[5]III!C351</f>
        <v>591</v>
      </c>
      <c r="D351" s="1705">
        <v>107</v>
      </c>
      <c r="E351" s="1639">
        <f>[5]I!E351+[5]II!E351+[5]III!E351</f>
        <v>132</v>
      </c>
      <c r="F351" s="1705">
        <v>0</v>
      </c>
      <c r="G351" s="1639">
        <f>[5]I!G351+[5]II!G351+[5]III!G351</f>
        <v>723</v>
      </c>
      <c r="H351" s="1086">
        <f t="shared" si="11"/>
        <v>107</v>
      </c>
    </row>
    <row r="352" spans="1:8" s="205" customFormat="1" ht="14.1" customHeight="1">
      <c r="A352" s="1673" t="s">
        <v>2916</v>
      </c>
      <c r="B352" s="1648" t="s">
        <v>2917</v>
      </c>
      <c r="C352" s="1639">
        <f>[5]I!C352+[5]II!C352+[5]III!C352</f>
        <v>1064</v>
      </c>
      <c r="D352" s="1705">
        <v>0</v>
      </c>
      <c r="E352" s="1639">
        <f>[5]I!E352+[5]II!E352+[5]III!E352</f>
        <v>132</v>
      </c>
      <c r="F352" s="1705">
        <v>0</v>
      </c>
      <c r="G352" s="1639">
        <f>[5]I!G352+[5]II!G352+[5]III!G352</f>
        <v>1196</v>
      </c>
      <c r="H352" s="1086">
        <f t="shared" si="11"/>
        <v>0</v>
      </c>
    </row>
    <row r="353" spans="1:8" s="205" customFormat="1" ht="14.1" customHeight="1">
      <c r="A353" s="1673" t="s">
        <v>2918</v>
      </c>
      <c r="B353" s="1648" t="s">
        <v>2919</v>
      </c>
      <c r="C353" s="1639">
        <f>[5]I!C353+[5]II!C353+[5]III!C353</f>
        <v>25</v>
      </c>
      <c r="D353" s="1705">
        <v>4</v>
      </c>
      <c r="E353" s="1639">
        <f>[5]I!E353+[5]II!E353+[5]III!E353</f>
        <v>46</v>
      </c>
      <c r="F353" s="1705">
        <v>0</v>
      </c>
      <c r="G353" s="1639">
        <f>[5]I!G353+[5]II!G353+[5]III!G353</f>
        <v>71</v>
      </c>
      <c r="H353" s="1086">
        <f t="shared" si="11"/>
        <v>4</v>
      </c>
    </row>
    <row r="354" spans="1:8" s="205" customFormat="1" ht="14.1" customHeight="1">
      <c r="A354" s="1673" t="s">
        <v>2920</v>
      </c>
      <c r="B354" s="1648" t="s">
        <v>2921</v>
      </c>
      <c r="C354" s="1639">
        <f>[5]I!C354+[5]II!C354+[5]III!C354</f>
        <v>0</v>
      </c>
      <c r="D354" s="1705">
        <v>0</v>
      </c>
      <c r="E354" s="1639">
        <f>[5]I!E354+[5]II!E354+[5]III!E354</f>
        <v>0</v>
      </c>
      <c r="F354" s="1705">
        <v>1</v>
      </c>
      <c r="G354" s="1639">
        <f>[5]I!G354+[5]II!G354+[5]III!G354</f>
        <v>0</v>
      </c>
      <c r="H354" s="1086">
        <f t="shared" si="11"/>
        <v>1</v>
      </c>
    </row>
    <row r="355" spans="1:8" s="205" customFormat="1" ht="14.1" customHeight="1">
      <c r="A355" s="1790" t="s">
        <v>2922</v>
      </c>
      <c r="B355" s="1667" t="s">
        <v>2923</v>
      </c>
      <c r="C355" s="1639">
        <f>[5]I!C355+[5]II!C355+[5]III!C355</f>
        <v>40</v>
      </c>
      <c r="D355" s="1705">
        <v>0</v>
      </c>
      <c r="E355" s="1639">
        <f>[5]I!E355+[5]II!E355+[5]III!E355</f>
        <v>27</v>
      </c>
      <c r="F355" s="1705">
        <v>1</v>
      </c>
      <c r="G355" s="1639">
        <f>[5]I!G355+[5]II!G355+[5]III!G355</f>
        <v>67</v>
      </c>
      <c r="H355" s="1086">
        <f t="shared" si="11"/>
        <v>1</v>
      </c>
    </row>
    <row r="356" spans="1:8" s="205" customFormat="1" ht="14.1" customHeight="1">
      <c r="A356" s="1790">
        <v>909020001</v>
      </c>
      <c r="B356" s="1791" t="s">
        <v>2924</v>
      </c>
      <c r="C356" s="1639">
        <f>[5]I!C356+[5]II!C356+[5]III!C356</f>
        <v>0</v>
      </c>
      <c r="D356" s="1705">
        <v>50</v>
      </c>
      <c r="E356" s="1639">
        <f>[5]I!E356+[5]II!E356+[5]III!E356</f>
        <v>0</v>
      </c>
      <c r="F356" s="1705">
        <v>30.36</v>
      </c>
      <c r="G356" s="1639">
        <f>[5]I!G356+[5]II!G356+[5]III!G356</f>
        <v>0</v>
      </c>
      <c r="H356" s="1086">
        <f t="shared" si="11"/>
        <v>80.36</v>
      </c>
    </row>
    <row r="357" spans="1:8" s="205" customFormat="1" ht="14.1" customHeight="1">
      <c r="A357" s="1790">
        <v>909020002</v>
      </c>
      <c r="B357" s="1791" t="s">
        <v>2925</v>
      </c>
      <c r="C357" s="1639">
        <f>[5]I!C357+[5]II!C357+[5]III!C357</f>
        <v>12</v>
      </c>
      <c r="D357" s="1705">
        <v>1</v>
      </c>
      <c r="E357" s="1639">
        <f>[5]I!E357+[5]II!E357+[5]III!E357</f>
        <v>31</v>
      </c>
      <c r="F357" s="1705">
        <v>0</v>
      </c>
      <c r="G357" s="1639">
        <f>[5]I!G357+[5]II!G357+[5]III!G357</f>
        <v>43</v>
      </c>
      <c r="H357" s="1086">
        <f t="shared" si="11"/>
        <v>1</v>
      </c>
    </row>
    <row r="358" spans="1:8" s="205" customFormat="1" ht="14.1" customHeight="1">
      <c r="A358" s="1790">
        <v>909020003</v>
      </c>
      <c r="B358" s="1791" t="s">
        <v>2926</v>
      </c>
      <c r="C358" s="1639">
        <f>[5]I!C358+[5]II!C358+[5]III!C358</f>
        <v>0</v>
      </c>
      <c r="D358" s="1705">
        <v>0</v>
      </c>
      <c r="E358" s="1639">
        <f>[5]I!E358+[5]II!E358+[5]III!E358</f>
        <v>0</v>
      </c>
      <c r="F358" s="1705">
        <v>1</v>
      </c>
      <c r="G358" s="1639">
        <f>[5]I!G358+[5]II!G358+[5]III!G358</f>
        <v>0</v>
      </c>
      <c r="H358" s="1086">
        <f t="shared" si="11"/>
        <v>1</v>
      </c>
    </row>
    <row r="359" spans="1:8" s="205" customFormat="1" ht="14.1" customHeight="1">
      <c r="A359" s="1790">
        <v>909020004</v>
      </c>
      <c r="B359" s="1791" t="s">
        <v>2927</v>
      </c>
      <c r="C359" s="1639">
        <f>[5]I!C359+[5]II!C359+[5]III!C359</f>
        <v>0</v>
      </c>
      <c r="D359" s="1705">
        <v>1</v>
      </c>
      <c r="E359" s="1639">
        <f>[5]I!E359+[5]II!E359+[5]III!E359</f>
        <v>0</v>
      </c>
      <c r="F359" s="1705">
        <v>0</v>
      </c>
      <c r="G359" s="1639">
        <f>[5]I!G359+[5]II!G359+[5]III!G359</f>
        <v>0</v>
      </c>
      <c r="H359" s="1086">
        <f t="shared" si="11"/>
        <v>1</v>
      </c>
    </row>
    <row r="360" spans="1:8" s="205" customFormat="1" ht="14.1" customHeight="1">
      <c r="A360" s="1790">
        <v>909020005</v>
      </c>
      <c r="B360" s="1791" t="s">
        <v>2928</v>
      </c>
      <c r="C360" s="1639">
        <f>[5]I!C360+[5]II!C360+[5]III!C360</f>
        <v>2</v>
      </c>
      <c r="D360" s="1705">
        <v>0</v>
      </c>
      <c r="E360" s="1639">
        <f>[5]I!E360+[5]II!E360+[5]III!E360</f>
        <v>4</v>
      </c>
      <c r="F360" s="1705">
        <v>1</v>
      </c>
      <c r="G360" s="1639">
        <f>[5]I!G360+[5]II!G360+[5]III!G360</f>
        <v>6</v>
      </c>
      <c r="H360" s="1086">
        <f t="shared" si="11"/>
        <v>1</v>
      </c>
    </row>
    <row r="361" spans="1:8" s="205" customFormat="1" ht="14.1" customHeight="1">
      <c r="A361" s="1790">
        <v>909020006</v>
      </c>
      <c r="B361" s="1791" t="s">
        <v>2929</v>
      </c>
      <c r="C361" s="1639">
        <f>[5]I!C361+[5]II!C361+[5]III!C361</f>
        <v>8</v>
      </c>
      <c r="D361" s="1705">
        <v>1</v>
      </c>
      <c r="E361" s="1639">
        <f>[5]I!E361+[5]II!E361+[5]III!E361</f>
        <v>0</v>
      </c>
      <c r="F361" s="1705">
        <v>0</v>
      </c>
      <c r="G361" s="1639">
        <f>[5]I!G361+[5]II!G361+[5]III!G361</f>
        <v>8</v>
      </c>
      <c r="H361" s="1086">
        <f t="shared" si="11"/>
        <v>1</v>
      </c>
    </row>
    <row r="362" spans="1:8" s="205" customFormat="1" ht="14.1" customHeight="1">
      <c r="A362" s="1790">
        <v>909020007</v>
      </c>
      <c r="B362" s="1791" t="s">
        <v>2930</v>
      </c>
      <c r="C362" s="1639">
        <f>[5]I!C362+[5]II!C362+[5]III!C362</f>
        <v>0</v>
      </c>
      <c r="D362" s="1705">
        <v>0</v>
      </c>
      <c r="E362" s="1639">
        <f>[5]I!E362+[5]II!E362+[5]III!E362</f>
        <v>0</v>
      </c>
      <c r="F362" s="1705">
        <v>1</v>
      </c>
      <c r="G362" s="1639">
        <f>[5]I!G362+[5]II!G362+[5]III!G362</f>
        <v>0</v>
      </c>
      <c r="H362" s="1086">
        <f t="shared" si="11"/>
        <v>1</v>
      </c>
    </row>
    <row r="363" spans="1:8" s="205" customFormat="1" ht="14.1" customHeight="1">
      <c r="A363" s="1790">
        <v>909020008</v>
      </c>
      <c r="B363" s="1791" t="s">
        <v>2931</v>
      </c>
      <c r="C363" s="1639">
        <f>[5]I!C363+[5]II!C363+[5]III!C363</f>
        <v>0</v>
      </c>
      <c r="D363" s="1705">
        <v>1</v>
      </c>
      <c r="E363" s="1639">
        <f>[5]I!E363+[5]II!E363+[5]III!E363</f>
        <v>0</v>
      </c>
      <c r="F363" s="1705">
        <v>0</v>
      </c>
      <c r="G363" s="1639">
        <f>[5]I!G363+[5]II!G363+[5]III!G363</f>
        <v>0</v>
      </c>
      <c r="H363" s="1086">
        <f t="shared" si="11"/>
        <v>1</v>
      </c>
    </row>
    <row r="364" spans="1:8" s="205" customFormat="1" ht="14.1" customHeight="1">
      <c r="A364" s="1790">
        <v>4000001</v>
      </c>
      <c r="B364" s="1791" t="s">
        <v>2932</v>
      </c>
      <c r="C364" s="1639">
        <f>[5]I!C364+[5]II!C364+[5]III!C364</f>
        <v>0</v>
      </c>
      <c r="D364" s="1792">
        <v>24</v>
      </c>
      <c r="E364" s="1639">
        <f>[5]I!E364+[5]II!E364+[5]III!E364</f>
        <v>0</v>
      </c>
      <c r="F364" s="1792">
        <v>6.6</v>
      </c>
      <c r="G364" s="1639">
        <f>[5]I!G364+[5]II!G364+[5]III!G364</f>
        <v>0</v>
      </c>
      <c r="H364" s="1086">
        <f t="shared" si="11"/>
        <v>30.6</v>
      </c>
    </row>
    <row r="365" spans="1:8" s="205" customFormat="1" ht="14.1" customHeight="1">
      <c r="A365" s="1790">
        <v>4000010</v>
      </c>
      <c r="B365" s="1791" t="s">
        <v>2933</v>
      </c>
      <c r="C365" s="1639">
        <f>[5]I!C365+[5]II!C365+[5]III!C365</f>
        <v>0</v>
      </c>
      <c r="D365" s="1792">
        <v>24</v>
      </c>
      <c r="E365" s="1639">
        <f>[5]I!E365+[5]II!E365+[5]III!E365</f>
        <v>0</v>
      </c>
      <c r="F365" s="1792">
        <v>7</v>
      </c>
      <c r="G365" s="1639">
        <f>[5]I!G365+[5]II!G365+[5]III!G365</f>
        <v>0</v>
      </c>
      <c r="H365" s="1086">
        <f t="shared" si="11"/>
        <v>31</v>
      </c>
    </row>
    <row r="366" spans="1:8" s="205" customFormat="1" ht="14.25" customHeight="1">
      <c r="A366" s="1790">
        <v>4000020</v>
      </c>
      <c r="B366" s="1791" t="s">
        <v>2934</v>
      </c>
      <c r="C366" s="1639">
        <f>[5]I!C366+[5]II!C366+[5]III!C366</f>
        <v>9</v>
      </c>
      <c r="D366" s="1792">
        <v>108.24</v>
      </c>
      <c r="E366" s="1639">
        <f>[5]I!E366+[5]II!E366+[5]III!E366</f>
        <v>2</v>
      </c>
      <c r="F366" s="1792">
        <v>43.559999999999995</v>
      </c>
      <c r="G366" s="1639">
        <f>[5]I!G366+[5]II!G366+[5]III!G366</f>
        <v>11</v>
      </c>
      <c r="H366" s="1086">
        <f t="shared" si="11"/>
        <v>151.79999999999998</v>
      </c>
    </row>
    <row r="367" spans="1:8" s="205" customFormat="1" ht="28.5" customHeight="1">
      <c r="A367" s="1790">
        <v>4000030</v>
      </c>
      <c r="B367" s="1791" t="s">
        <v>2935</v>
      </c>
      <c r="C367" s="1639">
        <f>[5]I!C367+[5]II!C367+[5]III!C367</f>
        <v>6</v>
      </c>
      <c r="D367" s="1792">
        <v>1</v>
      </c>
      <c r="E367" s="1639">
        <f>[5]I!E367+[5]II!E367+[5]III!E367</f>
        <v>0</v>
      </c>
      <c r="F367" s="1792">
        <v>0</v>
      </c>
      <c r="G367" s="1639">
        <f>[5]I!G367+[5]II!G367+[5]III!G367</f>
        <v>6</v>
      </c>
      <c r="H367" s="1086">
        <f t="shared" si="11"/>
        <v>1</v>
      </c>
    </row>
    <row r="368" spans="1:8" s="205" customFormat="1" ht="28.5" customHeight="1">
      <c r="A368" s="1790">
        <v>4000080</v>
      </c>
      <c r="B368" s="1791" t="s">
        <v>2936</v>
      </c>
      <c r="C368" s="1639">
        <f>[5]I!C368+[5]II!C368+[5]III!C368</f>
        <v>0</v>
      </c>
      <c r="D368" s="1792">
        <v>11</v>
      </c>
      <c r="E368" s="1639">
        <f>[5]I!E368+[5]II!E368+[5]III!E368</f>
        <v>0</v>
      </c>
      <c r="F368" s="1792">
        <v>2.6400000000000006</v>
      </c>
      <c r="G368" s="1639">
        <f>[5]I!G368+[5]II!G368+[5]III!G368</f>
        <v>0</v>
      </c>
      <c r="H368" s="1086">
        <f t="shared" si="11"/>
        <v>13.64</v>
      </c>
    </row>
    <row r="369" spans="1:8" s="205" customFormat="1" ht="28.5" customHeight="1">
      <c r="A369" s="1790">
        <v>4000090</v>
      </c>
      <c r="B369" s="1791" t="s">
        <v>2937</v>
      </c>
      <c r="C369" s="1639">
        <f>[5]I!C369+[5]II!C369+[5]III!C369</f>
        <v>0</v>
      </c>
      <c r="D369" s="1792">
        <v>1</v>
      </c>
      <c r="E369" s="1639">
        <f>[5]I!E369+[5]II!E369+[5]III!E369</f>
        <v>0</v>
      </c>
      <c r="F369" s="1792">
        <v>0</v>
      </c>
      <c r="G369" s="1639">
        <f>[5]I!G369+[5]II!G369+[5]III!G369</f>
        <v>0</v>
      </c>
      <c r="H369" s="1086">
        <f t="shared" si="11"/>
        <v>1</v>
      </c>
    </row>
    <row r="370" spans="1:8" s="205" customFormat="1" ht="28.5" customHeight="1">
      <c r="A370" s="1790">
        <v>4000100</v>
      </c>
      <c r="B370" s="1791" t="s">
        <v>2938</v>
      </c>
      <c r="C370" s="1639">
        <f>[5]I!C370+[5]II!C370+[5]III!C370</f>
        <v>0</v>
      </c>
      <c r="D370" s="1792">
        <v>0</v>
      </c>
      <c r="E370" s="1639">
        <f>[5]I!E370+[5]II!E370+[5]III!E370</f>
        <v>0</v>
      </c>
      <c r="F370" s="1792">
        <v>1</v>
      </c>
      <c r="G370" s="1639">
        <f>[5]I!G370+[5]II!G370+[5]III!G370</f>
        <v>0</v>
      </c>
      <c r="H370" s="1086">
        <f t="shared" si="11"/>
        <v>1</v>
      </c>
    </row>
    <row r="371" spans="1:8" s="205" customFormat="1" ht="28.5" customHeight="1">
      <c r="A371" s="1790">
        <v>4000110</v>
      </c>
      <c r="B371" s="1791" t="s">
        <v>2939</v>
      </c>
      <c r="C371" s="1639">
        <f>[5]I!C371+[5]II!C371+[5]III!C371</f>
        <v>0</v>
      </c>
      <c r="D371" s="1792">
        <v>1</v>
      </c>
      <c r="E371" s="1639">
        <f>[5]I!E371+[5]II!E371+[5]III!E371</f>
        <v>0</v>
      </c>
      <c r="F371" s="1792">
        <v>0</v>
      </c>
      <c r="G371" s="1639">
        <f>[5]I!G371+[5]II!G371+[5]III!G371</f>
        <v>0</v>
      </c>
      <c r="H371" s="1086">
        <f t="shared" si="11"/>
        <v>1</v>
      </c>
    </row>
    <row r="372" spans="1:8" s="205" customFormat="1" ht="28.5" customHeight="1">
      <c r="A372" s="1790">
        <v>4000120</v>
      </c>
      <c r="B372" s="1791" t="s">
        <v>2940</v>
      </c>
      <c r="C372" s="1639">
        <f>[5]I!C372+[5]II!C372+[5]III!C372</f>
        <v>0</v>
      </c>
      <c r="D372" s="1792">
        <v>0</v>
      </c>
      <c r="E372" s="1639">
        <f>[5]I!E372+[5]II!E372+[5]III!E372</f>
        <v>0</v>
      </c>
      <c r="F372" s="1792">
        <v>1</v>
      </c>
      <c r="G372" s="1639">
        <f>[5]I!G372+[5]II!G372+[5]III!G372</f>
        <v>0</v>
      </c>
      <c r="H372" s="1086">
        <f t="shared" si="11"/>
        <v>1</v>
      </c>
    </row>
    <row r="373" spans="1:8" s="205" customFormat="1" ht="28.5" customHeight="1">
      <c r="A373" s="1790">
        <v>4000130</v>
      </c>
      <c r="B373" s="1791" t="s">
        <v>2941</v>
      </c>
      <c r="C373" s="1639">
        <f>[5]I!C373+[5]II!C373+[5]III!C373</f>
        <v>0</v>
      </c>
      <c r="D373" s="1792">
        <v>1</v>
      </c>
      <c r="E373" s="1639">
        <f>[5]I!E373+[5]II!E373+[5]III!E373</f>
        <v>0</v>
      </c>
      <c r="F373" s="1792">
        <v>0</v>
      </c>
      <c r="G373" s="1639">
        <f>[5]I!G373+[5]II!G373+[5]III!G373</f>
        <v>0</v>
      </c>
      <c r="H373" s="1086">
        <f t="shared" si="11"/>
        <v>1</v>
      </c>
    </row>
    <row r="374" spans="1:8" s="205" customFormat="1" ht="28.5" customHeight="1">
      <c r="A374" s="1790">
        <v>4000140</v>
      </c>
      <c r="B374" s="1791" t="s">
        <v>2942</v>
      </c>
      <c r="C374" s="1639">
        <f>[5]I!C374+[5]II!C374+[5]III!C374</f>
        <v>67</v>
      </c>
      <c r="D374" s="1792">
        <v>0</v>
      </c>
      <c r="E374" s="1639">
        <f>[5]I!E374+[5]II!E374+[5]III!E374</f>
        <v>2</v>
      </c>
      <c r="F374" s="1792">
        <v>1</v>
      </c>
      <c r="G374" s="1639">
        <f>[5]I!G374+[5]II!G374+[5]III!G374</f>
        <v>69</v>
      </c>
      <c r="H374" s="1086">
        <f t="shared" si="11"/>
        <v>1</v>
      </c>
    </row>
    <row r="375" spans="1:8" s="205" customFormat="1" ht="28.5" customHeight="1">
      <c r="A375" s="1790">
        <v>4000150</v>
      </c>
      <c r="B375" s="1791" t="s">
        <v>2943</v>
      </c>
      <c r="C375" s="1639">
        <f>[5]I!C375+[5]II!C375+[5]III!C375</f>
        <v>66</v>
      </c>
      <c r="D375" s="1792">
        <v>1</v>
      </c>
      <c r="E375" s="1639">
        <f>[5]I!E375+[5]II!E375+[5]III!E375</f>
        <v>0</v>
      </c>
      <c r="F375" s="1792">
        <v>0</v>
      </c>
      <c r="G375" s="1639">
        <f>[5]I!G375+[5]II!G375+[5]III!G375</f>
        <v>66</v>
      </c>
      <c r="H375" s="1086">
        <f t="shared" si="11"/>
        <v>1</v>
      </c>
    </row>
    <row r="376" spans="1:8" s="205" customFormat="1" ht="28.5" customHeight="1">
      <c r="A376" s="1790">
        <v>4000160</v>
      </c>
      <c r="B376" s="1791" t="s">
        <v>2944</v>
      </c>
      <c r="C376" s="1639">
        <f>[5]I!C376+[5]II!C376+[5]III!C376</f>
        <v>54</v>
      </c>
      <c r="D376" s="1792">
        <v>0</v>
      </c>
      <c r="E376" s="1639">
        <f>[5]I!E376+[5]II!E376+[5]III!E376</f>
        <v>8</v>
      </c>
      <c r="F376" s="1792">
        <v>1</v>
      </c>
      <c r="G376" s="1639">
        <f>[5]I!G376+[5]II!G376+[5]III!G376</f>
        <v>62</v>
      </c>
      <c r="H376" s="1086">
        <f t="shared" si="11"/>
        <v>1</v>
      </c>
    </row>
    <row r="377" spans="1:8" s="205" customFormat="1" ht="28.5" customHeight="1">
      <c r="A377" s="1790">
        <v>4000170</v>
      </c>
      <c r="B377" s="1791" t="s">
        <v>2945</v>
      </c>
      <c r="C377" s="1639">
        <f>[5]I!C377+[5]II!C377+[5]III!C377</f>
        <v>22</v>
      </c>
      <c r="D377" s="1792">
        <v>1</v>
      </c>
      <c r="E377" s="1639">
        <f>[5]I!E377+[5]II!E377+[5]III!E377</f>
        <v>0</v>
      </c>
      <c r="F377" s="1792">
        <v>0</v>
      </c>
      <c r="G377" s="1639">
        <f>[5]I!G377+[5]II!G377+[5]III!G377</f>
        <v>22</v>
      </c>
      <c r="H377" s="1086">
        <f t="shared" si="11"/>
        <v>1</v>
      </c>
    </row>
    <row r="378" spans="1:8" s="205" customFormat="1" ht="28.5" customHeight="1">
      <c r="A378" s="1790">
        <v>4000360</v>
      </c>
      <c r="B378" s="1791" t="s">
        <v>2946</v>
      </c>
      <c r="C378" s="1639">
        <f>[5]I!C378+[5]II!C378+[5]III!C378</f>
        <v>15</v>
      </c>
      <c r="D378" s="1792">
        <v>0</v>
      </c>
      <c r="E378" s="1639">
        <f>[5]I!E378+[5]II!E378+[5]III!E378</f>
        <v>0</v>
      </c>
      <c r="F378" s="1792">
        <v>1</v>
      </c>
      <c r="G378" s="1639">
        <f>[5]I!G378+[5]II!G378+[5]III!G378</f>
        <v>15</v>
      </c>
      <c r="H378" s="1086">
        <f t="shared" ref="H378:H441" si="12">D378+F378</f>
        <v>1</v>
      </c>
    </row>
    <row r="379" spans="1:8" s="205" customFormat="1" ht="28.5" customHeight="1">
      <c r="A379" s="1790">
        <v>4000370</v>
      </c>
      <c r="B379" s="1791" t="s">
        <v>2947</v>
      </c>
      <c r="C379" s="1639">
        <f>[5]I!C379+[5]II!C379+[5]III!C379</f>
        <v>2</v>
      </c>
      <c r="D379" s="1792">
        <v>1</v>
      </c>
      <c r="E379" s="1639">
        <f>[5]I!E379+[5]II!E379+[5]III!E379</f>
        <v>0</v>
      </c>
      <c r="F379" s="1792">
        <v>0</v>
      </c>
      <c r="G379" s="1639">
        <f>[5]I!G379+[5]II!G379+[5]III!G379</f>
        <v>2</v>
      </c>
      <c r="H379" s="1086">
        <f t="shared" si="12"/>
        <v>1</v>
      </c>
    </row>
    <row r="380" spans="1:8" s="205" customFormat="1" ht="28.5" customHeight="1">
      <c r="A380" s="1790">
        <v>4000380</v>
      </c>
      <c r="B380" s="214" t="s">
        <v>2948</v>
      </c>
      <c r="C380" s="1639">
        <f>[5]I!C380+[5]II!C380+[5]III!C380</f>
        <v>1</v>
      </c>
      <c r="D380" s="1792">
        <v>0</v>
      </c>
      <c r="E380" s="1639">
        <f>[5]I!E380+[5]II!E380+[5]III!E380</f>
        <v>0</v>
      </c>
      <c r="F380" s="1792">
        <v>1</v>
      </c>
      <c r="G380" s="1639">
        <f>[5]I!G380+[5]II!G380+[5]III!G380</f>
        <v>1</v>
      </c>
      <c r="H380" s="1086">
        <f t="shared" si="12"/>
        <v>1</v>
      </c>
    </row>
    <row r="381" spans="1:8" s="205" customFormat="1" ht="28.5" customHeight="1">
      <c r="A381" s="1790">
        <v>4000390</v>
      </c>
      <c r="B381" s="1791" t="s">
        <v>2949</v>
      </c>
      <c r="C381" s="1639">
        <f>[5]I!C381+[5]II!C381+[5]III!C381</f>
        <v>0</v>
      </c>
      <c r="D381" s="1792">
        <v>1</v>
      </c>
      <c r="E381" s="1639">
        <f>[5]I!E381+[5]II!E381+[5]III!E381</f>
        <v>0</v>
      </c>
      <c r="F381" s="1792">
        <v>0</v>
      </c>
      <c r="G381" s="1639">
        <f>[5]I!G381+[5]II!G381+[5]III!G381</f>
        <v>0</v>
      </c>
      <c r="H381" s="1086">
        <f t="shared" si="12"/>
        <v>1</v>
      </c>
    </row>
    <row r="382" spans="1:8" s="205" customFormat="1" ht="28.5" customHeight="1">
      <c r="A382" s="1790">
        <v>4000400</v>
      </c>
      <c r="B382" s="1791" t="s">
        <v>2950</v>
      </c>
      <c r="C382" s="1639">
        <f>[5]I!C382+[5]II!C382+[5]III!C382</f>
        <v>0</v>
      </c>
      <c r="D382" s="1792">
        <v>0</v>
      </c>
      <c r="E382" s="1639">
        <f>[5]I!E382+[5]II!E382+[5]III!E382</f>
        <v>0</v>
      </c>
      <c r="F382" s="1792">
        <v>1</v>
      </c>
      <c r="G382" s="1639">
        <f>[5]I!G382+[5]II!G382+[5]III!G382</f>
        <v>0</v>
      </c>
      <c r="H382" s="1086">
        <f t="shared" si="12"/>
        <v>1</v>
      </c>
    </row>
    <row r="383" spans="1:8" s="205" customFormat="1" ht="28.5" customHeight="1">
      <c r="A383" s="1790">
        <v>4000410</v>
      </c>
      <c r="B383" s="1791" t="s">
        <v>2951</v>
      </c>
      <c r="C383" s="1639">
        <f>[5]I!C383+[5]II!C383+[5]III!C383</f>
        <v>0</v>
      </c>
      <c r="D383" s="1792">
        <v>1</v>
      </c>
      <c r="E383" s="1639">
        <f>[5]I!E383+[5]II!E383+[5]III!E383</f>
        <v>0</v>
      </c>
      <c r="F383" s="1792">
        <v>0</v>
      </c>
      <c r="G383" s="1639">
        <f>[5]I!G383+[5]II!G383+[5]III!G383</f>
        <v>0</v>
      </c>
      <c r="H383" s="1086">
        <f t="shared" si="12"/>
        <v>1</v>
      </c>
    </row>
    <row r="384" spans="1:8" s="205" customFormat="1" ht="28.5" customHeight="1">
      <c r="A384" s="1790">
        <v>4000420</v>
      </c>
      <c r="B384" s="1791" t="s">
        <v>2952</v>
      </c>
      <c r="C384" s="1639">
        <f>[5]I!C384+[5]II!C384+[5]III!C384</f>
        <v>0</v>
      </c>
      <c r="D384" s="1792">
        <v>6.6</v>
      </c>
      <c r="E384" s="1639">
        <f>[5]I!E384+[5]II!E384+[5]III!E384</f>
        <v>0</v>
      </c>
      <c r="F384" s="1792">
        <v>0</v>
      </c>
      <c r="G384" s="1639">
        <f>[5]I!G384+[5]II!G384+[5]III!G384</f>
        <v>0</v>
      </c>
      <c r="H384" s="1086">
        <f t="shared" si="12"/>
        <v>6.6</v>
      </c>
    </row>
    <row r="385" spans="1:8" s="205" customFormat="1" ht="28.5" customHeight="1">
      <c r="A385" s="1790">
        <v>4000430</v>
      </c>
      <c r="B385" s="1791" t="s">
        <v>2953</v>
      </c>
      <c r="C385" s="1639">
        <f>[5]I!C385+[5]II!C385+[5]III!C385</f>
        <v>0</v>
      </c>
      <c r="D385" s="1792">
        <v>1</v>
      </c>
      <c r="E385" s="1639">
        <f>[5]I!E385+[5]II!E385+[5]III!E385</f>
        <v>0</v>
      </c>
      <c r="F385" s="1792">
        <v>0</v>
      </c>
      <c r="G385" s="1639">
        <f>[5]I!G385+[5]II!G385+[5]III!G385</f>
        <v>0</v>
      </c>
      <c r="H385" s="1086">
        <f t="shared" si="12"/>
        <v>1</v>
      </c>
    </row>
    <row r="386" spans="1:8" s="205" customFormat="1" ht="28.5" customHeight="1">
      <c r="A386" s="1790">
        <v>4000440</v>
      </c>
      <c r="B386" s="1791" t="s">
        <v>2954</v>
      </c>
      <c r="C386" s="1639">
        <f>[5]I!C386+[5]II!C386+[5]III!C386</f>
        <v>1</v>
      </c>
      <c r="D386" s="1792">
        <v>30</v>
      </c>
      <c r="E386" s="1639">
        <f>[5]I!E386+[5]II!E386+[5]III!E386</f>
        <v>0</v>
      </c>
      <c r="F386" s="1792">
        <v>5.2800000000000011</v>
      </c>
      <c r="G386" s="1639">
        <f>[5]I!G386+[5]II!G386+[5]III!G386</f>
        <v>1</v>
      </c>
      <c r="H386" s="1086">
        <f t="shared" si="12"/>
        <v>35.28</v>
      </c>
    </row>
    <row r="387" spans="1:8" s="205" customFormat="1" ht="28.5" customHeight="1">
      <c r="A387" s="1790">
        <v>4000450</v>
      </c>
      <c r="B387" s="1791" t="s">
        <v>2955</v>
      </c>
      <c r="C387" s="1639">
        <f>[5]I!C387+[5]II!C387+[5]III!C387</f>
        <v>0</v>
      </c>
      <c r="D387" s="1792">
        <v>30</v>
      </c>
      <c r="E387" s="1639">
        <f>[5]I!E387+[5]II!E387+[5]III!E387</f>
        <v>0</v>
      </c>
      <c r="F387" s="1792">
        <v>5</v>
      </c>
      <c r="G387" s="1639">
        <f>[5]I!G387+[5]II!G387+[5]III!G387</f>
        <v>0</v>
      </c>
      <c r="H387" s="1086">
        <f t="shared" si="12"/>
        <v>35</v>
      </c>
    </row>
    <row r="388" spans="1:8" s="205" customFormat="1" ht="28.5" customHeight="1">
      <c r="A388" s="1790">
        <v>4000460</v>
      </c>
      <c r="B388" s="1791" t="s">
        <v>2956</v>
      </c>
      <c r="C388" s="1639">
        <f>[5]I!C388+[5]II!C388+[5]III!C388</f>
        <v>0</v>
      </c>
      <c r="D388" s="1792">
        <v>9</v>
      </c>
      <c r="E388" s="1639">
        <f>[5]I!E388+[5]II!E388+[5]III!E388</f>
        <v>0</v>
      </c>
      <c r="F388" s="1792">
        <v>5.2800000000000011</v>
      </c>
      <c r="G388" s="1639">
        <f>[5]I!G388+[5]II!G388+[5]III!G388</f>
        <v>0</v>
      </c>
      <c r="H388" s="1086">
        <f t="shared" si="12"/>
        <v>14.280000000000001</v>
      </c>
    </row>
    <row r="389" spans="1:8" s="205" customFormat="1" ht="28.5" customHeight="1">
      <c r="A389" s="1790">
        <v>4000470</v>
      </c>
      <c r="B389" s="1791" t="s">
        <v>2957</v>
      </c>
      <c r="C389" s="1639">
        <f>[5]I!C389+[5]II!C389+[5]III!C389</f>
        <v>0</v>
      </c>
      <c r="D389" s="1792">
        <v>1</v>
      </c>
      <c r="E389" s="1639">
        <f>[5]I!E389+[5]II!E389+[5]III!E389</f>
        <v>0</v>
      </c>
      <c r="F389" s="1792">
        <v>0</v>
      </c>
      <c r="G389" s="1639">
        <f>[5]I!G389+[5]II!G389+[5]III!G389</f>
        <v>0</v>
      </c>
      <c r="H389" s="1086">
        <f t="shared" si="12"/>
        <v>1</v>
      </c>
    </row>
    <row r="390" spans="1:8" s="205" customFormat="1" ht="28.5" customHeight="1">
      <c r="A390" s="1790">
        <v>4000480</v>
      </c>
      <c r="B390" s="1791" t="s">
        <v>2958</v>
      </c>
      <c r="C390" s="1639">
        <f>[5]I!C390+[5]II!C390+[5]III!C390</f>
        <v>0</v>
      </c>
      <c r="D390" s="1792">
        <v>3.9599999999999995</v>
      </c>
      <c r="E390" s="1639">
        <f>[5]I!E390+[5]II!E390+[5]III!E390</f>
        <v>0</v>
      </c>
      <c r="F390" s="1792">
        <v>1.3200000000000003</v>
      </c>
      <c r="G390" s="1639">
        <f>[5]I!G390+[5]II!G390+[5]III!G390</f>
        <v>0</v>
      </c>
      <c r="H390" s="1086">
        <f t="shared" si="12"/>
        <v>5.2799999999999994</v>
      </c>
    </row>
    <row r="391" spans="1:8" s="205" customFormat="1" ht="27.75" customHeight="1">
      <c r="A391" s="1790">
        <v>4000490</v>
      </c>
      <c r="B391" s="1791" t="s">
        <v>2959</v>
      </c>
      <c r="C391" s="1639">
        <f>[5]I!C391+[5]II!C391+[5]III!C391</f>
        <v>0</v>
      </c>
      <c r="D391" s="1792">
        <v>4</v>
      </c>
      <c r="E391" s="1639">
        <f>[5]I!E391+[5]II!E391+[5]III!E391</f>
        <v>0</v>
      </c>
      <c r="F391" s="1792">
        <v>1</v>
      </c>
      <c r="G391" s="1639">
        <f>[5]I!G391+[5]II!G391+[5]III!G391</f>
        <v>0</v>
      </c>
      <c r="H391" s="1086">
        <f t="shared" si="12"/>
        <v>5</v>
      </c>
    </row>
    <row r="392" spans="1:8" s="205" customFormat="1" ht="27.75" customHeight="1">
      <c r="A392" s="1790">
        <v>4000500</v>
      </c>
      <c r="B392" s="1791" t="s">
        <v>2960</v>
      </c>
      <c r="C392" s="1639">
        <f>[5]I!C392+[5]II!C392+[5]III!C392</f>
        <v>0</v>
      </c>
      <c r="D392" s="1792">
        <v>9.2399999999999984</v>
      </c>
      <c r="E392" s="1639">
        <f>[5]I!E392+[5]II!E392+[5]III!E392</f>
        <v>0</v>
      </c>
      <c r="F392" s="1792">
        <v>9.2399999999999984</v>
      </c>
      <c r="G392" s="1639">
        <f>[5]I!G392+[5]II!G392+[5]III!G392</f>
        <v>0</v>
      </c>
      <c r="H392" s="1086">
        <f t="shared" si="12"/>
        <v>18.479999999999997</v>
      </c>
    </row>
    <row r="393" spans="1:8" s="205" customFormat="1" ht="27.75" customHeight="1">
      <c r="A393" s="1790">
        <v>4000510</v>
      </c>
      <c r="B393" s="1791" t="s">
        <v>2961</v>
      </c>
      <c r="C393" s="1639">
        <f>[5]I!C393+[5]II!C393+[5]III!C393</f>
        <v>0</v>
      </c>
      <c r="D393" s="1792">
        <v>9</v>
      </c>
      <c r="E393" s="1639">
        <f>[5]I!E393+[5]II!E393+[5]III!E393</f>
        <v>0</v>
      </c>
      <c r="F393" s="1792">
        <v>9</v>
      </c>
      <c r="G393" s="1639">
        <f>[5]I!G393+[5]II!G393+[5]III!G393</f>
        <v>0</v>
      </c>
      <c r="H393" s="1086">
        <f t="shared" si="12"/>
        <v>18</v>
      </c>
    </row>
    <row r="394" spans="1:8" s="205" customFormat="1" ht="27.75" customHeight="1">
      <c r="A394" s="1790">
        <v>4000520</v>
      </c>
      <c r="B394" s="1791" t="s">
        <v>2962</v>
      </c>
      <c r="C394" s="1639">
        <f>[5]I!C394+[5]II!C394+[5]III!C394</f>
        <v>0</v>
      </c>
      <c r="D394" s="1792">
        <v>63.359999999999992</v>
      </c>
      <c r="E394" s="1639">
        <f>[5]I!E394+[5]II!E394+[5]III!E394</f>
        <v>0</v>
      </c>
      <c r="F394" s="1792">
        <v>6.6</v>
      </c>
      <c r="G394" s="1639">
        <f>[5]I!G394+[5]II!G394+[5]III!G394</f>
        <v>0</v>
      </c>
      <c r="H394" s="1086">
        <f t="shared" si="12"/>
        <v>69.959999999999994</v>
      </c>
    </row>
    <row r="395" spans="1:8" s="205" customFormat="1" ht="27.75" customHeight="1">
      <c r="A395" s="1790">
        <v>4000530</v>
      </c>
      <c r="B395" s="1791" t="s">
        <v>2963</v>
      </c>
      <c r="C395" s="1639">
        <f>[5]I!C395+[5]II!C395+[5]III!C395</f>
        <v>0</v>
      </c>
      <c r="D395" s="1792">
        <v>63</v>
      </c>
      <c r="E395" s="1639">
        <f>[5]I!E395+[5]II!E395+[5]III!E395</f>
        <v>0</v>
      </c>
      <c r="F395" s="1792">
        <v>7</v>
      </c>
      <c r="G395" s="1639">
        <f>[5]I!G395+[5]II!G395+[5]III!G395</f>
        <v>0</v>
      </c>
      <c r="H395" s="1086">
        <f t="shared" si="12"/>
        <v>70</v>
      </c>
    </row>
    <row r="396" spans="1:8" s="205" customFormat="1" ht="27.75" customHeight="1">
      <c r="A396" s="1790">
        <v>4000540</v>
      </c>
      <c r="B396" s="1791" t="s">
        <v>2964</v>
      </c>
      <c r="C396" s="1639">
        <f>[5]I!C396+[5]II!C396+[5]III!C396</f>
        <v>24</v>
      </c>
      <c r="D396" s="1792">
        <v>20</v>
      </c>
      <c r="E396" s="1639">
        <f>[5]I!E396+[5]II!E396+[5]III!E396</f>
        <v>1</v>
      </c>
      <c r="F396" s="1792">
        <v>2.6400000000000006</v>
      </c>
      <c r="G396" s="1639">
        <f>[5]I!G396+[5]II!G396+[5]III!G396</f>
        <v>25</v>
      </c>
      <c r="H396" s="1086">
        <f t="shared" si="12"/>
        <v>22.64</v>
      </c>
    </row>
    <row r="397" spans="1:8" s="205" customFormat="1" ht="27.75" customHeight="1">
      <c r="A397" s="1790">
        <v>4000550</v>
      </c>
      <c r="B397" s="1791" t="s">
        <v>2965</v>
      </c>
      <c r="C397" s="1639">
        <f>[5]I!C397+[5]II!C397+[5]III!C397</f>
        <v>24</v>
      </c>
      <c r="D397" s="1792">
        <v>20</v>
      </c>
      <c r="E397" s="1639">
        <f>[5]I!E397+[5]II!E397+[5]III!E397</f>
        <v>0</v>
      </c>
      <c r="F397" s="1792">
        <v>3</v>
      </c>
      <c r="G397" s="1639">
        <f>[5]I!G397+[5]II!G397+[5]III!G397</f>
        <v>24</v>
      </c>
      <c r="H397" s="1086">
        <f t="shared" si="12"/>
        <v>23</v>
      </c>
    </row>
    <row r="398" spans="1:8" s="205" customFormat="1" ht="27.75" customHeight="1">
      <c r="A398" s="1790">
        <v>4000620</v>
      </c>
      <c r="B398" s="1791" t="s">
        <v>2966</v>
      </c>
      <c r="C398" s="1639">
        <f>[5]I!C398+[5]II!C398+[5]III!C398</f>
        <v>3</v>
      </c>
      <c r="D398" s="1792">
        <v>1.3200000000000003</v>
      </c>
      <c r="E398" s="1639">
        <f>[5]I!E398+[5]II!E398+[5]III!E398</f>
        <v>2</v>
      </c>
      <c r="F398" s="1792">
        <v>0</v>
      </c>
      <c r="G398" s="1639">
        <f>[5]I!G398+[5]II!G398+[5]III!G398</f>
        <v>5</v>
      </c>
      <c r="H398" s="1086">
        <f t="shared" si="12"/>
        <v>1.3200000000000003</v>
      </c>
    </row>
    <row r="399" spans="1:8" s="205" customFormat="1" ht="27.75" customHeight="1">
      <c r="A399" s="1790">
        <v>4000630</v>
      </c>
      <c r="B399" s="1791" t="s">
        <v>2967</v>
      </c>
      <c r="C399" s="1639">
        <f>[5]I!C399+[5]II!C399+[5]III!C399</f>
        <v>3</v>
      </c>
      <c r="D399" s="1792">
        <v>1</v>
      </c>
      <c r="E399" s="1639">
        <f>[5]I!E399+[5]II!E399+[5]III!E399</f>
        <v>0</v>
      </c>
      <c r="F399" s="1792">
        <v>0</v>
      </c>
      <c r="G399" s="1639">
        <f>[5]I!G399+[5]II!G399+[5]III!G399</f>
        <v>3</v>
      </c>
      <c r="H399" s="1086">
        <f t="shared" si="12"/>
        <v>1</v>
      </c>
    </row>
    <row r="400" spans="1:8" s="205" customFormat="1" ht="27.75" customHeight="1">
      <c r="A400" s="1790">
        <v>4000640</v>
      </c>
      <c r="B400" s="1791" t="s">
        <v>2968</v>
      </c>
      <c r="C400" s="1639">
        <f>[5]I!C400+[5]II!C400+[5]III!C400</f>
        <v>7</v>
      </c>
      <c r="D400" s="1792">
        <v>1.3200000000000003</v>
      </c>
      <c r="E400" s="1639">
        <f>[5]I!E400+[5]II!E400+[5]III!E400</f>
        <v>0</v>
      </c>
      <c r="F400" s="1792">
        <v>0</v>
      </c>
      <c r="G400" s="1639">
        <f>[5]I!G400+[5]II!G400+[5]III!G400</f>
        <v>7</v>
      </c>
      <c r="H400" s="1086">
        <f t="shared" si="12"/>
        <v>1.3200000000000003</v>
      </c>
    </row>
    <row r="401" spans="1:8" s="205" customFormat="1" ht="27.75" customHeight="1">
      <c r="A401" s="1790">
        <v>4000650</v>
      </c>
      <c r="B401" s="1791" t="s">
        <v>2969</v>
      </c>
      <c r="C401" s="1639">
        <f>[5]I!C401+[5]II!C401+[5]III!C401</f>
        <v>7</v>
      </c>
      <c r="D401" s="1792">
        <v>1</v>
      </c>
      <c r="E401" s="1639">
        <f>[5]I!E401+[5]II!E401+[5]III!E401</f>
        <v>0</v>
      </c>
      <c r="F401" s="1792">
        <v>0</v>
      </c>
      <c r="G401" s="1639">
        <f>[5]I!G401+[5]II!G401+[5]III!G401</f>
        <v>7</v>
      </c>
      <c r="H401" s="1086">
        <f t="shared" si="12"/>
        <v>1</v>
      </c>
    </row>
    <row r="402" spans="1:8" s="205" customFormat="1" ht="27.75" customHeight="1">
      <c r="A402" s="1790">
        <v>4000660</v>
      </c>
      <c r="B402" s="1791" t="s">
        <v>2970</v>
      </c>
      <c r="C402" s="1639">
        <f>[5]I!C402+[5]II!C402+[5]III!C402</f>
        <v>6</v>
      </c>
      <c r="D402" s="1792">
        <v>0</v>
      </c>
      <c r="E402" s="1639">
        <f>[5]I!E402+[5]II!E402+[5]III!E402</f>
        <v>1</v>
      </c>
      <c r="F402" s="1792">
        <v>1</v>
      </c>
      <c r="G402" s="1639">
        <f>[5]I!G402+[5]II!G402+[5]III!G402</f>
        <v>7</v>
      </c>
      <c r="H402" s="1086">
        <f t="shared" si="12"/>
        <v>1</v>
      </c>
    </row>
    <row r="403" spans="1:8" s="205" customFormat="1" ht="27.75" customHeight="1">
      <c r="A403" s="1790">
        <v>4000670</v>
      </c>
      <c r="B403" s="1791" t="s">
        <v>2971</v>
      </c>
      <c r="C403" s="1639">
        <f>[5]I!C403+[5]II!C403+[5]III!C403</f>
        <v>4</v>
      </c>
      <c r="D403" s="1792">
        <v>1</v>
      </c>
      <c r="E403" s="1639">
        <f>[5]I!E403+[5]II!E403+[5]III!E403</f>
        <v>0</v>
      </c>
      <c r="F403" s="1792">
        <v>0</v>
      </c>
      <c r="G403" s="1639">
        <f>[5]I!G403+[5]II!G403+[5]III!G403</f>
        <v>4</v>
      </c>
      <c r="H403" s="1086">
        <f t="shared" si="12"/>
        <v>1</v>
      </c>
    </row>
    <row r="404" spans="1:8" s="205" customFormat="1" ht="27.75" customHeight="1">
      <c r="A404" s="1790">
        <v>4000680</v>
      </c>
      <c r="B404" s="1791" t="s">
        <v>2972</v>
      </c>
      <c r="C404" s="1639">
        <f>[5]I!C404+[5]II!C404+[5]III!C404</f>
        <v>70</v>
      </c>
      <c r="D404" s="1792">
        <v>0</v>
      </c>
      <c r="E404" s="1639">
        <f>[5]I!E404+[5]II!E404+[5]III!E404</f>
        <v>0</v>
      </c>
      <c r="F404" s="1792">
        <v>1</v>
      </c>
      <c r="G404" s="1639">
        <f>[5]I!G404+[5]II!G404+[5]III!G404</f>
        <v>70</v>
      </c>
      <c r="H404" s="1086">
        <f t="shared" si="12"/>
        <v>1</v>
      </c>
    </row>
    <row r="405" spans="1:8" s="205" customFormat="1" ht="27.75" customHeight="1">
      <c r="A405" s="1790">
        <v>4000690</v>
      </c>
      <c r="B405" s="1791" t="s">
        <v>2973</v>
      </c>
      <c r="C405" s="1639">
        <f>[5]I!C405+[5]II!C405+[5]III!C405</f>
        <v>70</v>
      </c>
      <c r="D405" s="1792">
        <v>1</v>
      </c>
      <c r="E405" s="1639">
        <f>[5]I!E405+[5]II!E405+[5]III!E405</f>
        <v>0</v>
      </c>
      <c r="F405" s="1792">
        <v>0</v>
      </c>
      <c r="G405" s="1639">
        <f>[5]I!G405+[5]II!G405+[5]III!G405</f>
        <v>70</v>
      </c>
      <c r="H405" s="1086">
        <f t="shared" si="12"/>
        <v>1</v>
      </c>
    </row>
    <row r="406" spans="1:8" s="205" customFormat="1" ht="27.75" customHeight="1">
      <c r="A406" s="1790">
        <v>4000720</v>
      </c>
      <c r="B406" s="1791" t="s">
        <v>2974</v>
      </c>
      <c r="C406" s="1639">
        <f>[5]I!C406+[5]II!C406+[5]III!C406</f>
        <v>7</v>
      </c>
      <c r="D406" s="1792">
        <v>0</v>
      </c>
      <c r="E406" s="1639">
        <f>[5]I!E406+[5]II!E406+[5]III!E406</f>
        <v>0</v>
      </c>
      <c r="F406" s="1792">
        <v>1</v>
      </c>
      <c r="G406" s="1639">
        <f>[5]I!G406+[5]II!G406+[5]III!G406</f>
        <v>7</v>
      </c>
      <c r="H406" s="1086">
        <f t="shared" si="12"/>
        <v>1</v>
      </c>
    </row>
    <row r="407" spans="1:8" s="205" customFormat="1" ht="27.75" customHeight="1">
      <c r="A407" s="1790">
        <v>4000730</v>
      </c>
      <c r="B407" s="1791" t="s">
        <v>2975</v>
      </c>
      <c r="C407" s="1639">
        <f>[5]I!C407+[5]II!C407+[5]III!C407</f>
        <v>4</v>
      </c>
      <c r="D407" s="1792">
        <v>1</v>
      </c>
      <c r="E407" s="1639">
        <f>[5]I!E407+[5]II!E407+[5]III!E407</f>
        <v>0</v>
      </c>
      <c r="F407" s="1792">
        <v>0</v>
      </c>
      <c r="G407" s="1639">
        <f>[5]I!G407+[5]II!G407+[5]III!G407</f>
        <v>4</v>
      </c>
      <c r="H407" s="1086">
        <f t="shared" si="12"/>
        <v>1</v>
      </c>
    </row>
    <row r="408" spans="1:8" s="205" customFormat="1" ht="27.75" customHeight="1">
      <c r="A408" s="1790">
        <v>4000740</v>
      </c>
      <c r="B408" s="1791" t="s">
        <v>2976</v>
      </c>
      <c r="C408" s="1639">
        <f>[5]I!C408+[5]II!C408+[5]III!C408</f>
        <v>0</v>
      </c>
      <c r="D408" s="1792">
        <v>0</v>
      </c>
      <c r="E408" s="1639">
        <f>[5]I!E408+[5]II!E408+[5]III!E408</f>
        <v>0</v>
      </c>
      <c r="F408" s="1792">
        <v>1</v>
      </c>
      <c r="G408" s="1639">
        <f>[5]I!G408+[5]II!G408+[5]III!G408</f>
        <v>0</v>
      </c>
      <c r="H408" s="1086">
        <f t="shared" si="12"/>
        <v>1</v>
      </c>
    </row>
    <row r="409" spans="1:8" s="205" customFormat="1" ht="27.75" customHeight="1">
      <c r="A409" s="1790">
        <v>4000750</v>
      </c>
      <c r="B409" s="1791" t="s">
        <v>2977</v>
      </c>
      <c r="C409" s="1639">
        <f>[5]I!C409+[5]II!C409+[5]III!C409</f>
        <v>0</v>
      </c>
      <c r="D409" s="1792">
        <v>1</v>
      </c>
      <c r="E409" s="1639">
        <f>[5]I!E409+[5]II!E409+[5]III!E409</f>
        <v>0</v>
      </c>
      <c r="F409" s="1792">
        <v>0</v>
      </c>
      <c r="G409" s="1639">
        <f>[5]I!G409+[5]II!G409+[5]III!G409</f>
        <v>0</v>
      </c>
      <c r="H409" s="1086">
        <f t="shared" si="12"/>
        <v>1</v>
      </c>
    </row>
    <row r="410" spans="1:8" s="205" customFormat="1" ht="27.75" customHeight="1">
      <c r="A410" s="1790">
        <v>4000780</v>
      </c>
      <c r="B410" s="1791" t="s">
        <v>2978</v>
      </c>
      <c r="C410" s="1639">
        <f>[5]I!C410+[5]II!C410+[5]III!C410</f>
        <v>0</v>
      </c>
      <c r="D410" s="1792">
        <v>31.679999999999996</v>
      </c>
      <c r="E410" s="1639">
        <f>[5]I!E410+[5]II!E410+[5]III!E410</f>
        <v>0</v>
      </c>
      <c r="F410" s="1792">
        <v>0</v>
      </c>
      <c r="G410" s="1639">
        <f>[5]I!G410+[5]II!G410+[5]III!G410</f>
        <v>0</v>
      </c>
      <c r="H410" s="1086">
        <f t="shared" si="12"/>
        <v>31.679999999999996</v>
      </c>
    </row>
    <row r="411" spans="1:8" s="205" customFormat="1" ht="27.75" customHeight="1">
      <c r="A411" s="1790">
        <v>4000790</v>
      </c>
      <c r="B411" s="1791" t="s">
        <v>2979</v>
      </c>
      <c r="C411" s="1639">
        <f>[5]I!C411+[5]II!C411+[5]III!C411</f>
        <v>0</v>
      </c>
      <c r="D411" s="1792">
        <v>32</v>
      </c>
      <c r="E411" s="1639">
        <f>[5]I!E411+[5]II!E411+[5]III!E411</f>
        <v>0</v>
      </c>
      <c r="F411" s="1792">
        <v>0</v>
      </c>
      <c r="G411" s="1639">
        <f>[5]I!G411+[5]II!G411+[5]III!G411</f>
        <v>0</v>
      </c>
      <c r="H411" s="1086">
        <f t="shared" si="12"/>
        <v>32</v>
      </c>
    </row>
    <row r="412" spans="1:8" s="205" customFormat="1" ht="27.75" customHeight="1">
      <c r="A412" s="1790">
        <v>4000800</v>
      </c>
      <c r="B412" s="1791" t="s">
        <v>2980</v>
      </c>
      <c r="C412" s="1639">
        <f>[5]I!C412+[5]II!C412+[5]III!C412</f>
        <v>0</v>
      </c>
      <c r="D412" s="1792">
        <v>3.9599999999999995</v>
      </c>
      <c r="E412" s="1639">
        <f>[5]I!E412+[5]II!E412+[5]III!E412</f>
        <v>0</v>
      </c>
      <c r="F412" s="1792">
        <v>1.3200000000000003</v>
      </c>
      <c r="G412" s="1639">
        <f>[5]I!G412+[5]II!G412+[5]III!G412</f>
        <v>0</v>
      </c>
      <c r="H412" s="1086">
        <f t="shared" si="12"/>
        <v>5.2799999999999994</v>
      </c>
    </row>
    <row r="413" spans="1:8" s="205" customFormat="1" ht="27.75" customHeight="1">
      <c r="A413" s="1790">
        <v>4000810</v>
      </c>
      <c r="B413" s="1791" t="s">
        <v>2981</v>
      </c>
      <c r="C413" s="1639">
        <f>[5]I!C413+[5]II!C413+[5]III!C413</f>
        <v>0</v>
      </c>
      <c r="D413" s="1792">
        <v>1</v>
      </c>
      <c r="E413" s="1639">
        <f>[5]I!E413+[5]II!E413+[5]III!E413</f>
        <v>0</v>
      </c>
      <c r="F413" s="1792">
        <v>0</v>
      </c>
      <c r="G413" s="1639">
        <f>[5]I!G413+[5]II!G413+[5]III!G413</f>
        <v>0</v>
      </c>
      <c r="H413" s="1086">
        <f t="shared" si="12"/>
        <v>1</v>
      </c>
    </row>
    <row r="414" spans="1:8" s="205" customFormat="1" ht="27.75" customHeight="1">
      <c r="A414" s="1790">
        <v>4000820</v>
      </c>
      <c r="B414" s="1791" t="s">
        <v>2982</v>
      </c>
      <c r="C414" s="1639">
        <f>[5]I!C414+[5]II!C414+[5]III!C414</f>
        <v>0</v>
      </c>
      <c r="D414" s="1792">
        <v>200.64</v>
      </c>
      <c r="E414" s="1639">
        <f>[5]I!E414+[5]II!E414+[5]III!E414</f>
        <v>0</v>
      </c>
      <c r="F414" s="1792">
        <v>30.36</v>
      </c>
      <c r="G414" s="1639">
        <f>[5]I!G414+[5]II!G414+[5]III!G414</f>
        <v>0</v>
      </c>
      <c r="H414" s="1086">
        <f t="shared" si="12"/>
        <v>231</v>
      </c>
    </row>
    <row r="415" spans="1:8" s="205" customFormat="1" ht="27.75" customHeight="1">
      <c r="A415" s="1790">
        <v>4000830</v>
      </c>
      <c r="B415" s="1791" t="s">
        <v>2983</v>
      </c>
      <c r="C415" s="1639">
        <f>[5]I!C415+[5]II!C415+[5]III!C415</f>
        <v>0</v>
      </c>
      <c r="D415" s="1792">
        <v>201</v>
      </c>
      <c r="E415" s="1639">
        <f>[5]I!E415+[5]II!E415+[5]III!E415</f>
        <v>0</v>
      </c>
      <c r="F415" s="1792">
        <v>30</v>
      </c>
      <c r="G415" s="1639">
        <f>[5]I!G415+[5]II!G415+[5]III!G415</f>
        <v>0</v>
      </c>
      <c r="H415" s="1086">
        <f t="shared" si="12"/>
        <v>231</v>
      </c>
    </row>
    <row r="416" spans="1:8" s="205" customFormat="1" ht="27.75" customHeight="1">
      <c r="A416" s="1790">
        <v>4000840</v>
      </c>
      <c r="B416" s="1791" t="s">
        <v>2984</v>
      </c>
      <c r="C416" s="1639">
        <f>[5]I!C416+[5]II!C416+[5]III!C416</f>
        <v>0</v>
      </c>
      <c r="D416" s="1792">
        <v>17.16</v>
      </c>
      <c r="E416" s="1639">
        <f>[5]I!E416+[5]II!E416+[5]III!E416</f>
        <v>0</v>
      </c>
      <c r="F416" s="1792">
        <v>17.16</v>
      </c>
      <c r="G416" s="1639">
        <f>[5]I!G416+[5]II!G416+[5]III!G416</f>
        <v>0</v>
      </c>
      <c r="H416" s="1086">
        <f t="shared" si="12"/>
        <v>34.32</v>
      </c>
    </row>
    <row r="417" spans="1:8" s="205" customFormat="1" ht="27.75" customHeight="1">
      <c r="A417" s="1790">
        <v>4000850</v>
      </c>
      <c r="B417" s="1791" t="s">
        <v>2985</v>
      </c>
      <c r="C417" s="1639">
        <f>[5]I!C417+[5]II!C417+[5]III!C417</f>
        <v>0</v>
      </c>
      <c r="D417" s="1792">
        <v>17</v>
      </c>
      <c r="E417" s="1639">
        <f>[5]I!E417+[5]II!E417+[5]III!E417</f>
        <v>0</v>
      </c>
      <c r="F417" s="1792">
        <v>17</v>
      </c>
      <c r="G417" s="1639">
        <f>[5]I!G417+[5]II!G417+[5]III!G417</f>
        <v>0</v>
      </c>
      <c r="H417" s="1086">
        <f t="shared" si="12"/>
        <v>34</v>
      </c>
    </row>
    <row r="418" spans="1:8" s="205" customFormat="1" ht="27.75" customHeight="1">
      <c r="A418" s="1790">
        <v>400851</v>
      </c>
      <c r="B418" s="1791" t="s">
        <v>2986</v>
      </c>
      <c r="C418" s="1639">
        <f>[5]I!C418+[5]II!C418+[5]III!C418</f>
        <v>0</v>
      </c>
      <c r="D418" s="1792">
        <v>0</v>
      </c>
      <c r="E418" s="1639">
        <f>[5]I!E418+[5]II!E418+[5]III!E418</f>
        <v>0</v>
      </c>
      <c r="F418" s="1792">
        <v>1</v>
      </c>
      <c r="G418" s="1639">
        <f>[5]I!G418+[5]II!G418+[5]III!G418</f>
        <v>0</v>
      </c>
      <c r="H418" s="1086">
        <f t="shared" si="12"/>
        <v>1</v>
      </c>
    </row>
    <row r="419" spans="1:8" s="205" customFormat="1" ht="27.75" customHeight="1">
      <c r="A419" s="1790">
        <v>400852</v>
      </c>
      <c r="B419" s="1791" t="s">
        <v>2987</v>
      </c>
      <c r="C419" s="1639">
        <f>[5]I!C419+[5]II!C419+[5]III!C419</f>
        <v>0</v>
      </c>
      <c r="D419" s="1792">
        <v>1</v>
      </c>
      <c r="E419" s="1639">
        <f>[5]I!E419+[5]II!E419+[5]III!E419</f>
        <v>0</v>
      </c>
      <c r="F419" s="1792">
        <v>0</v>
      </c>
      <c r="G419" s="1639">
        <f>[5]I!G419+[5]II!G419+[5]III!G419</f>
        <v>0</v>
      </c>
      <c r="H419" s="1086">
        <f t="shared" si="12"/>
        <v>1</v>
      </c>
    </row>
    <row r="420" spans="1:8" s="205" customFormat="1" ht="27.75" customHeight="1">
      <c r="A420" s="1790">
        <v>4000860</v>
      </c>
      <c r="B420" s="1791" t="s">
        <v>2988</v>
      </c>
      <c r="C420" s="1639">
        <f>[5]I!C420+[5]II!C420+[5]III!C420</f>
        <v>8</v>
      </c>
      <c r="D420" s="1792">
        <v>46.2</v>
      </c>
      <c r="E420" s="1639">
        <f>[5]I!E420+[5]II!E420+[5]III!E420</f>
        <v>0</v>
      </c>
      <c r="F420" s="1792">
        <v>9.2399999999999984</v>
      </c>
      <c r="G420" s="1639">
        <f>[5]I!G420+[5]II!G420+[5]III!G420</f>
        <v>8</v>
      </c>
      <c r="H420" s="1086">
        <f t="shared" si="12"/>
        <v>55.44</v>
      </c>
    </row>
    <row r="421" spans="1:8" s="205" customFormat="1" ht="27.75" customHeight="1">
      <c r="A421" s="1790">
        <v>4000870</v>
      </c>
      <c r="B421" s="1791" t="s">
        <v>2989</v>
      </c>
      <c r="C421" s="1639">
        <f>[5]I!C421+[5]II!C421+[5]III!C421</f>
        <v>7</v>
      </c>
      <c r="D421" s="1792">
        <v>46</v>
      </c>
      <c r="E421" s="1639">
        <f>[5]I!E421+[5]II!E421+[5]III!E421</f>
        <v>0</v>
      </c>
      <c r="F421" s="1792">
        <v>9</v>
      </c>
      <c r="G421" s="1639">
        <f>[5]I!G421+[5]II!G421+[5]III!G421</f>
        <v>7</v>
      </c>
      <c r="H421" s="1086">
        <f t="shared" si="12"/>
        <v>55</v>
      </c>
    </row>
    <row r="422" spans="1:8" s="205" customFormat="1" ht="27.75" customHeight="1">
      <c r="A422" s="1790">
        <v>4000900</v>
      </c>
      <c r="B422" s="1791" t="s">
        <v>2990</v>
      </c>
      <c r="C422" s="1639">
        <f>[5]I!C422+[5]II!C422+[5]III!C422</f>
        <v>8</v>
      </c>
      <c r="D422" s="1792">
        <v>5.2800000000000011</v>
      </c>
      <c r="E422" s="1639">
        <f>[5]I!E422+[5]II!E422+[5]III!E422</f>
        <v>0</v>
      </c>
      <c r="F422" s="1792">
        <v>0</v>
      </c>
      <c r="G422" s="1639">
        <f>[5]I!G422+[5]II!G422+[5]III!G422</f>
        <v>8</v>
      </c>
      <c r="H422" s="1086">
        <f t="shared" si="12"/>
        <v>5.2800000000000011</v>
      </c>
    </row>
    <row r="423" spans="1:8" s="205" customFormat="1" ht="27.75" customHeight="1">
      <c r="A423" s="1790">
        <v>4000910</v>
      </c>
      <c r="B423" s="1791" t="s">
        <v>2991</v>
      </c>
      <c r="C423" s="1639">
        <f>[5]I!C423+[5]II!C423+[5]III!C423</f>
        <v>7</v>
      </c>
      <c r="D423" s="1792">
        <v>5</v>
      </c>
      <c r="E423" s="1639">
        <f>[5]I!E423+[5]II!E423+[5]III!E423</f>
        <v>0</v>
      </c>
      <c r="F423" s="1792">
        <v>0</v>
      </c>
      <c r="G423" s="1639">
        <f>[5]I!G423+[5]II!G423+[5]III!G423</f>
        <v>7</v>
      </c>
      <c r="H423" s="1086">
        <f t="shared" si="12"/>
        <v>5</v>
      </c>
    </row>
    <row r="424" spans="1:8" s="205" customFormat="1" ht="27.75" customHeight="1">
      <c r="A424" s="1790">
        <v>4000920</v>
      </c>
      <c r="B424" s="1791" t="s">
        <v>2992</v>
      </c>
      <c r="C424" s="1639">
        <f>[5]I!C424+[5]II!C424+[5]III!C424</f>
        <v>89</v>
      </c>
      <c r="D424" s="1792">
        <v>266.64</v>
      </c>
      <c r="E424" s="1639">
        <f>[5]I!E424+[5]II!E424+[5]III!E424</f>
        <v>4</v>
      </c>
      <c r="F424" s="1792">
        <v>26.4</v>
      </c>
      <c r="G424" s="1639">
        <f>[5]I!G424+[5]II!G424+[5]III!G424</f>
        <v>93</v>
      </c>
      <c r="H424" s="1086">
        <f t="shared" si="12"/>
        <v>293.03999999999996</v>
      </c>
    </row>
    <row r="425" spans="1:8" s="205" customFormat="1" ht="27.75" customHeight="1">
      <c r="A425" s="1790">
        <v>4000930</v>
      </c>
      <c r="B425" s="1791" t="s">
        <v>2993</v>
      </c>
      <c r="C425" s="1639">
        <f>[5]I!C425+[5]II!C425+[5]III!C425</f>
        <v>64</v>
      </c>
      <c r="D425" s="1792">
        <v>267</v>
      </c>
      <c r="E425" s="1639">
        <f>[5]I!E425+[5]II!E425+[5]III!E425</f>
        <v>0</v>
      </c>
      <c r="F425" s="1792">
        <v>26</v>
      </c>
      <c r="G425" s="1639">
        <f>[5]I!G425+[5]II!G425+[5]III!G425</f>
        <v>64</v>
      </c>
      <c r="H425" s="1086">
        <f t="shared" si="12"/>
        <v>293</v>
      </c>
    </row>
    <row r="426" spans="1:8" s="205" customFormat="1" ht="27.75" customHeight="1">
      <c r="A426" s="1790">
        <v>4000960</v>
      </c>
      <c r="B426" s="1791" t="s">
        <v>2994</v>
      </c>
      <c r="C426" s="1639">
        <f>[5]I!C426+[5]II!C426+[5]III!C426</f>
        <v>27</v>
      </c>
      <c r="D426" s="1792">
        <v>5.2800000000000011</v>
      </c>
      <c r="E426" s="1639">
        <f>[5]I!E426+[5]II!E426+[5]III!E426</f>
        <v>0</v>
      </c>
      <c r="F426" s="1792">
        <v>0</v>
      </c>
      <c r="G426" s="1639">
        <f>[5]I!G426+[5]II!G426+[5]III!G426</f>
        <v>27</v>
      </c>
      <c r="H426" s="1086">
        <f t="shared" si="12"/>
        <v>5.2800000000000011</v>
      </c>
    </row>
    <row r="427" spans="1:8" s="205" customFormat="1" ht="27.75" customHeight="1">
      <c r="A427" s="1790">
        <v>4000970</v>
      </c>
      <c r="B427" s="1791" t="s">
        <v>2995</v>
      </c>
      <c r="C427" s="1639">
        <f>[5]I!C427+[5]II!C427+[5]III!C427</f>
        <v>26</v>
      </c>
      <c r="D427" s="1792">
        <v>5</v>
      </c>
      <c r="E427" s="1639">
        <f>[5]I!E427+[5]II!E427+[5]III!E427</f>
        <v>0</v>
      </c>
      <c r="F427" s="1792">
        <v>0</v>
      </c>
      <c r="G427" s="1639">
        <f>[5]I!G427+[5]II!G427+[5]III!G427</f>
        <v>26</v>
      </c>
      <c r="H427" s="1086">
        <f t="shared" si="12"/>
        <v>5</v>
      </c>
    </row>
    <row r="428" spans="1:8" s="205" customFormat="1" ht="27.75" customHeight="1">
      <c r="A428" s="1790">
        <v>4000980</v>
      </c>
      <c r="B428" s="1791" t="s">
        <v>2996</v>
      </c>
      <c r="C428" s="1639">
        <f>[5]I!C428+[5]II!C428+[5]III!C428</f>
        <v>4</v>
      </c>
      <c r="D428" s="1792">
        <v>0</v>
      </c>
      <c r="E428" s="1639">
        <f>[5]I!E428+[5]II!E428+[5]III!E428</f>
        <v>0</v>
      </c>
      <c r="F428" s="1792">
        <v>1</v>
      </c>
      <c r="G428" s="1639">
        <f>[5]I!G428+[5]II!G428+[5]III!G428</f>
        <v>4</v>
      </c>
      <c r="H428" s="1086">
        <f t="shared" si="12"/>
        <v>1</v>
      </c>
    </row>
    <row r="429" spans="1:8" s="205" customFormat="1" ht="27.75" customHeight="1">
      <c r="A429" s="1790">
        <v>4000990</v>
      </c>
      <c r="B429" s="1791" t="s">
        <v>2997</v>
      </c>
      <c r="C429" s="1639">
        <f>[5]I!C429+[5]II!C429+[5]III!C429</f>
        <v>4</v>
      </c>
      <c r="D429" s="1792">
        <v>1</v>
      </c>
      <c r="E429" s="1639">
        <f>[5]I!E429+[5]II!E429+[5]III!E429</f>
        <v>0</v>
      </c>
      <c r="F429" s="1792">
        <v>0</v>
      </c>
      <c r="G429" s="1639">
        <f>[5]I!G429+[5]II!G429+[5]III!G429</f>
        <v>4</v>
      </c>
      <c r="H429" s="1086">
        <f t="shared" si="12"/>
        <v>1</v>
      </c>
    </row>
    <row r="430" spans="1:8" s="205" customFormat="1" ht="27.75" customHeight="1">
      <c r="A430" s="1790">
        <v>4001000</v>
      </c>
      <c r="B430" s="1791" t="s">
        <v>2998</v>
      </c>
      <c r="C430" s="1639">
        <f>[5]I!C430+[5]II!C430+[5]III!C430</f>
        <v>13</v>
      </c>
      <c r="D430" s="1792">
        <v>0</v>
      </c>
      <c r="E430" s="1639">
        <f>[5]I!E430+[5]II!E430+[5]III!E430</f>
        <v>1</v>
      </c>
      <c r="F430" s="1792">
        <v>1</v>
      </c>
      <c r="G430" s="1639">
        <f>[5]I!G430+[5]II!G430+[5]III!G430</f>
        <v>14</v>
      </c>
      <c r="H430" s="1086">
        <f t="shared" si="12"/>
        <v>1</v>
      </c>
    </row>
    <row r="431" spans="1:8" s="205" customFormat="1" ht="27.75" customHeight="1">
      <c r="A431" s="1790">
        <v>4001010</v>
      </c>
      <c r="B431" s="1791" t="s">
        <v>2999</v>
      </c>
      <c r="C431" s="1639">
        <f>[5]I!C431+[5]II!C431+[5]III!C431</f>
        <v>9</v>
      </c>
      <c r="D431" s="1792">
        <v>1</v>
      </c>
      <c r="E431" s="1639">
        <f>[5]I!E431+[5]II!E431+[5]III!E431</f>
        <v>0</v>
      </c>
      <c r="F431" s="1792">
        <v>0</v>
      </c>
      <c r="G431" s="1639">
        <f>[5]I!G431+[5]II!G431+[5]III!G431</f>
        <v>9</v>
      </c>
      <c r="H431" s="1086">
        <f t="shared" si="12"/>
        <v>1</v>
      </c>
    </row>
    <row r="432" spans="1:8" s="205" customFormat="1" ht="27.75" customHeight="1">
      <c r="A432" s="1790">
        <v>4001020</v>
      </c>
      <c r="B432" s="1791" t="s">
        <v>3000</v>
      </c>
      <c r="C432" s="1639">
        <f>[5]I!C432+[5]II!C432+[5]III!C432</f>
        <v>12</v>
      </c>
      <c r="D432" s="1792">
        <v>1.3200000000000003</v>
      </c>
      <c r="E432" s="1639">
        <f>[5]I!E432+[5]II!E432+[5]III!E432</f>
        <v>0</v>
      </c>
      <c r="F432" s="1792">
        <v>0</v>
      </c>
      <c r="G432" s="1639">
        <f>[5]I!G432+[5]II!G432+[5]III!G432</f>
        <v>12</v>
      </c>
      <c r="H432" s="1086">
        <f t="shared" si="12"/>
        <v>1.3200000000000003</v>
      </c>
    </row>
    <row r="433" spans="1:8" s="205" customFormat="1" ht="27.75" customHeight="1">
      <c r="A433" s="1790">
        <v>4001030</v>
      </c>
      <c r="B433" s="1791" t="s">
        <v>3001</v>
      </c>
      <c r="C433" s="1639">
        <f>[5]I!C433+[5]II!C433+[5]III!C433</f>
        <v>12</v>
      </c>
      <c r="D433" s="1792">
        <v>1</v>
      </c>
      <c r="E433" s="1639">
        <f>[5]I!E433+[5]II!E433+[5]III!E433</f>
        <v>0</v>
      </c>
      <c r="F433" s="1792">
        <v>0</v>
      </c>
      <c r="G433" s="1639">
        <f>[5]I!G433+[5]II!G433+[5]III!G433</f>
        <v>12</v>
      </c>
      <c r="H433" s="1086">
        <f t="shared" si="12"/>
        <v>1</v>
      </c>
    </row>
    <row r="434" spans="1:8" s="205" customFormat="1" ht="27.75" customHeight="1">
      <c r="A434" s="1790">
        <v>4001040</v>
      </c>
      <c r="B434" s="1791" t="s">
        <v>3002</v>
      </c>
      <c r="C434" s="1639">
        <f>[5]I!C434+[5]II!C434+[5]III!C434</f>
        <v>92</v>
      </c>
      <c r="D434" s="1792">
        <v>0</v>
      </c>
      <c r="E434" s="1639">
        <f>[5]I!E434+[5]II!E434+[5]III!E434</f>
        <v>3</v>
      </c>
      <c r="F434" s="1792">
        <v>1</v>
      </c>
      <c r="G434" s="1639">
        <f>[5]I!G434+[5]II!G434+[5]III!G434</f>
        <v>95</v>
      </c>
      <c r="H434" s="1086">
        <f t="shared" si="12"/>
        <v>1</v>
      </c>
    </row>
    <row r="435" spans="1:8" s="205" customFormat="1" ht="27.75" customHeight="1">
      <c r="A435" s="1790">
        <v>4001050</v>
      </c>
      <c r="B435" s="1791" t="s">
        <v>3003</v>
      </c>
      <c r="C435" s="1639">
        <f>[5]I!C435+[5]II!C435+[5]III!C435</f>
        <v>63</v>
      </c>
      <c r="D435" s="1792">
        <v>1</v>
      </c>
      <c r="E435" s="1639">
        <f>[5]I!E435+[5]II!E435+[5]III!E435</f>
        <v>0</v>
      </c>
      <c r="F435" s="1792">
        <v>0</v>
      </c>
      <c r="G435" s="1639">
        <f>[5]I!G435+[5]II!G435+[5]III!G435</f>
        <v>63</v>
      </c>
      <c r="H435" s="1086">
        <f t="shared" si="12"/>
        <v>1</v>
      </c>
    </row>
    <row r="436" spans="1:8" s="205" customFormat="1" ht="27.75" customHeight="1">
      <c r="A436" s="1790">
        <v>4001060</v>
      </c>
      <c r="B436" s="1791" t="s">
        <v>3004</v>
      </c>
      <c r="C436" s="1639">
        <f>[5]I!C436+[5]II!C436+[5]III!C436</f>
        <v>5</v>
      </c>
      <c r="D436" s="1792">
        <v>0</v>
      </c>
      <c r="E436" s="1639">
        <f>[5]I!E436+[5]II!E436+[5]III!E436</f>
        <v>0</v>
      </c>
      <c r="F436" s="1792">
        <v>1</v>
      </c>
      <c r="G436" s="1639">
        <f>[5]I!G436+[5]II!G436+[5]III!G436</f>
        <v>5</v>
      </c>
      <c r="H436" s="1086">
        <f t="shared" si="12"/>
        <v>1</v>
      </c>
    </row>
    <row r="437" spans="1:8" s="205" customFormat="1" ht="27.75" customHeight="1">
      <c r="A437" s="1790">
        <v>4001070</v>
      </c>
      <c r="B437" s="1791" t="s">
        <v>3005</v>
      </c>
      <c r="C437" s="1639">
        <f>[5]I!C437+[5]II!C437+[5]III!C437</f>
        <v>5</v>
      </c>
      <c r="D437" s="1792">
        <v>1</v>
      </c>
      <c r="E437" s="1639">
        <f>[5]I!E437+[5]II!E437+[5]III!E437</f>
        <v>0</v>
      </c>
      <c r="F437" s="1792">
        <v>0</v>
      </c>
      <c r="G437" s="1639">
        <f>[5]I!G437+[5]II!G437+[5]III!G437</f>
        <v>5</v>
      </c>
      <c r="H437" s="1086">
        <f t="shared" si="12"/>
        <v>1</v>
      </c>
    </row>
    <row r="438" spans="1:8" s="205" customFormat="1" ht="27.75" customHeight="1">
      <c r="A438" s="1790">
        <v>4001080</v>
      </c>
      <c r="B438" s="1791" t="s">
        <v>3006</v>
      </c>
      <c r="C438" s="1639">
        <f>[5]I!C438+[5]II!C438+[5]III!C438</f>
        <v>0</v>
      </c>
      <c r="D438" s="1792">
        <v>0</v>
      </c>
      <c r="E438" s="1639">
        <f>[5]I!E438+[5]II!E438+[5]III!E438</f>
        <v>0</v>
      </c>
      <c r="F438" s="1792">
        <v>1</v>
      </c>
      <c r="G438" s="1639">
        <f>[5]I!G438+[5]II!G438+[5]III!G438</f>
        <v>0</v>
      </c>
      <c r="H438" s="1086">
        <f t="shared" si="12"/>
        <v>1</v>
      </c>
    </row>
    <row r="439" spans="1:8" s="205" customFormat="1" ht="27.75" customHeight="1">
      <c r="A439" s="1790">
        <v>4001090</v>
      </c>
      <c r="B439" s="1791" t="s">
        <v>3007</v>
      </c>
      <c r="C439" s="1639">
        <f>[5]I!C439+[5]II!C439+[5]III!C439</f>
        <v>0</v>
      </c>
      <c r="D439" s="1792">
        <v>1</v>
      </c>
      <c r="E439" s="1639">
        <f>[5]I!E439+[5]II!E439+[5]III!E439</f>
        <v>0</v>
      </c>
      <c r="F439" s="1792">
        <v>0</v>
      </c>
      <c r="G439" s="1639">
        <f>[5]I!G439+[5]II!G439+[5]III!G439</f>
        <v>0</v>
      </c>
      <c r="H439" s="1086">
        <f t="shared" si="12"/>
        <v>1</v>
      </c>
    </row>
    <row r="440" spans="1:8" s="205" customFormat="1" ht="27.75" customHeight="1">
      <c r="A440" s="1790">
        <v>4001100</v>
      </c>
      <c r="B440" s="1791" t="s">
        <v>3008</v>
      </c>
      <c r="C440" s="1639">
        <f>[5]I!C440+[5]II!C440+[5]III!C440</f>
        <v>1</v>
      </c>
      <c r="D440" s="1792">
        <v>1.3200000000000003</v>
      </c>
      <c r="E440" s="1639">
        <f>[5]I!E440+[5]II!E440+[5]III!E440</f>
        <v>0</v>
      </c>
      <c r="F440" s="1792">
        <v>0</v>
      </c>
      <c r="G440" s="1639">
        <f>[5]I!G440+[5]II!G440+[5]III!G440</f>
        <v>1</v>
      </c>
      <c r="H440" s="1086">
        <f t="shared" si="12"/>
        <v>1.3200000000000003</v>
      </c>
    </row>
    <row r="441" spans="1:8" s="205" customFormat="1" ht="27.75" customHeight="1">
      <c r="A441" s="1790">
        <v>4001120</v>
      </c>
      <c r="B441" s="1791" t="s">
        <v>3009</v>
      </c>
      <c r="C441" s="1639">
        <f>[5]I!C441+[5]II!C441+[5]III!C441</f>
        <v>1</v>
      </c>
      <c r="D441" s="1792">
        <v>0</v>
      </c>
      <c r="E441" s="1639">
        <f>[5]I!E441+[5]II!E441+[5]III!E441</f>
        <v>0</v>
      </c>
      <c r="F441" s="1792">
        <v>1</v>
      </c>
      <c r="G441" s="1639">
        <f>[5]I!G441+[5]II!G441+[5]III!G441</f>
        <v>1</v>
      </c>
      <c r="H441" s="1086">
        <f t="shared" si="12"/>
        <v>1</v>
      </c>
    </row>
    <row r="442" spans="1:8" s="205" customFormat="1" ht="27.75" customHeight="1">
      <c r="A442" s="1790">
        <v>4001130</v>
      </c>
      <c r="B442" s="1791" t="s">
        <v>3010</v>
      </c>
      <c r="C442" s="1639">
        <f>[5]I!C442+[5]II!C442+[5]III!C442</f>
        <v>1</v>
      </c>
      <c r="D442" s="1792">
        <v>1</v>
      </c>
      <c r="E442" s="1639">
        <f>[5]I!E442+[5]II!E442+[5]III!E442</f>
        <v>0</v>
      </c>
      <c r="F442" s="1792">
        <v>0</v>
      </c>
      <c r="G442" s="1639">
        <f>[5]I!G442+[5]II!G442+[5]III!G442</f>
        <v>1</v>
      </c>
      <c r="H442" s="1086">
        <f t="shared" ref="G442:H504" si="13">D442+F442</f>
        <v>1</v>
      </c>
    </row>
    <row r="443" spans="1:8" s="205" customFormat="1" ht="27.75" customHeight="1">
      <c r="A443" s="1790">
        <v>4001140</v>
      </c>
      <c r="B443" s="1791" t="s">
        <v>3011</v>
      </c>
      <c r="C443" s="1639">
        <f>[5]I!C443+[5]II!C443+[5]III!C443</f>
        <v>1</v>
      </c>
      <c r="D443" s="1792">
        <v>3.9599999999999995</v>
      </c>
      <c r="E443" s="1639">
        <f>[5]I!E443+[5]II!E443+[5]III!E443</f>
        <v>0</v>
      </c>
      <c r="F443" s="1792">
        <v>0</v>
      </c>
      <c r="G443" s="1639">
        <f>[5]I!G443+[5]II!G443+[5]III!G443</f>
        <v>1</v>
      </c>
      <c r="H443" s="1086">
        <f t="shared" si="13"/>
        <v>3.9599999999999995</v>
      </c>
    </row>
    <row r="444" spans="1:8" s="205" customFormat="1" ht="27.75" customHeight="1">
      <c r="A444" s="1790">
        <v>4001150</v>
      </c>
      <c r="B444" s="1791" t="s">
        <v>3012</v>
      </c>
      <c r="C444" s="1639">
        <f>[5]I!C444+[5]II!C444+[5]III!C444</f>
        <v>0</v>
      </c>
      <c r="D444" s="1792">
        <v>4</v>
      </c>
      <c r="E444" s="1639">
        <f>[5]I!E444+[5]II!E444+[5]III!E444</f>
        <v>0</v>
      </c>
      <c r="F444" s="1792">
        <v>0</v>
      </c>
      <c r="G444" s="1639">
        <f>[5]I!G444+[5]II!G444+[5]III!G444</f>
        <v>0</v>
      </c>
      <c r="H444" s="1086">
        <f t="shared" si="13"/>
        <v>4</v>
      </c>
    </row>
    <row r="445" spans="1:8" s="205" customFormat="1" ht="27.75" customHeight="1">
      <c r="A445" s="1790">
        <v>4001160</v>
      </c>
      <c r="B445" s="1791" t="s">
        <v>3013</v>
      </c>
      <c r="C445" s="1639">
        <f>[5]I!C445+[5]II!C445+[5]III!C445</f>
        <v>0</v>
      </c>
      <c r="D445" s="1792">
        <v>0</v>
      </c>
      <c r="E445" s="1639">
        <f>[5]I!E445+[5]II!E445+[5]III!E445</f>
        <v>0</v>
      </c>
      <c r="F445" s="1792">
        <v>1</v>
      </c>
      <c r="G445" s="1639">
        <f>[5]I!G445+[5]II!G445+[5]III!G445</f>
        <v>0</v>
      </c>
      <c r="H445" s="1086">
        <f t="shared" si="13"/>
        <v>1</v>
      </c>
    </row>
    <row r="446" spans="1:8" s="205" customFormat="1" ht="27.75" customHeight="1">
      <c r="A446" s="1790">
        <v>4001170</v>
      </c>
      <c r="B446" s="1791" t="s">
        <v>3014</v>
      </c>
      <c r="C446" s="1639">
        <f>[5]I!C446+[5]II!C446+[5]III!C446</f>
        <v>0</v>
      </c>
      <c r="D446" s="1792">
        <v>1</v>
      </c>
      <c r="E446" s="1639">
        <f>[5]I!E446+[5]II!E446+[5]III!E446</f>
        <v>0</v>
      </c>
      <c r="F446" s="1792">
        <v>0</v>
      </c>
      <c r="G446" s="1639">
        <f>[5]I!G446+[5]II!G446+[5]III!G446</f>
        <v>0</v>
      </c>
      <c r="H446" s="1086">
        <f t="shared" si="13"/>
        <v>1</v>
      </c>
    </row>
    <row r="447" spans="1:8" s="205" customFormat="1" ht="27.75" customHeight="1">
      <c r="A447" s="1790">
        <v>4001180</v>
      </c>
      <c r="B447" s="1791" t="s">
        <v>3015</v>
      </c>
      <c r="C447" s="1639">
        <f>[5]I!C447+[5]II!C447+[5]III!C447</f>
        <v>0</v>
      </c>
      <c r="D447" s="1792">
        <v>1.3200000000000003</v>
      </c>
      <c r="E447" s="1639">
        <f>[5]I!E447+[5]II!E447+[5]III!E447</f>
        <v>0</v>
      </c>
      <c r="F447" s="1792">
        <v>0</v>
      </c>
      <c r="G447" s="1639">
        <f>[5]I!G447+[5]II!G447+[5]III!G447</f>
        <v>0</v>
      </c>
      <c r="H447" s="1086">
        <f t="shared" si="13"/>
        <v>1.3200000000000003</v>
      </c>
    </row>
    <row r="448" spans="1:8" s="205" customFormat="1" ht="27.75" customHeight="1">
      <c r="A448" s="1790">
        <v>4001190</v>
      </c>
      <c r="B448" s="1791" t="s">
        <v>3016</v>
      </c>
      <c r="C448" s="1639">
        <f>[5]I!C448+[5]II!C448+[5]III!C448</f>
        <v>0</v>
      </c>
      <c r="D448" s="1792">
        <v>1</v>
      </c>
      <c r="E448" s="1639">
        <f>[5]I!E448+[5]II!E448+[5]III!E448</f>
        <v>0</v>
      </c>
      <c r="F448" s="1792">
        <v>0</v>
      </c>
      <c r="G448" s="1639">
        <f>[5]I!G448+[5]II!G448+[5]III!G448</f>
        <v>0</v>
      </c>
      <c r="H448" s="1086">
        <f t="shared" si="13"/>
        <v>1</v>
      </c>
    </row>
    <row r="449" spans="1:8" s="205" customFormat="1" ht="27.75" customHeight="1">
      <c r="A449" s="1790">
        <v>4001200</v>
      </c>
      <c r="B449" s="1791" t="s">
        <v>3017</v>
      </c>
      <c r="C449" s="1639">
        <f>[5]I!C449+[5]II!C449+[5]III!C449</f>
        <v>0</v>
      </c>
      <c r="D449" s="1792">
        <v>0</v>
      </c>
      <c r="E449" s="1639">
        <f>[5]I!E449+[5]II!E449+[5]III!E449</f>
        <v>0</v>
      </c>
      <c r="F449" s="1792">
        <v>1</v>
      </c>
      <c r="G449" s="1639">
        <f>[5]I!G449+[5]II!G449+[5]III!G449</f>
        <v>0</v>
      </c>
      <c r="H449" s="1086">
        <f t="shared" si="13"/>
        <v>1</v>
      </c>
    </row>
    <row r="450" spans="1:8" s="205" customFormat="1" ht="27.75" customHeight="1">
      <c r="A450" s="1790">
        <v>4001210</v>
      </c>
      <c r="B450" s="1791" t="s">
        <v>3018</v>
      </c>
      <c r="C450" s="1639">
        <f>[5]I!C450+[5]II!C450+[5]III!C450</f>
        <v>0</v>
      </c>
      <c r="D450" s="1792">
        <v>1</v>
      </c>
      <c r="E450" s="1639">
        <f>[5]I!E450+[5]II!E450+[5]III!E450</f>
        <v>0</v>
      </c>
      <c r="F450" s="1792">
        <v>0</v>
      </c>
      <c r="G450" s="1639">
        <f>[5]I!G450+[5]II!G450+[5]III!G450</f>
        <v>0</v>
      </c>
      <c r="H450" s="1086">
        <f t="shared" si="13"/>
        <v>1</v>
      </c>
    </row>
    <row r="451" spans="1:8" s="205" customFormat="1" ht="27.75" customHeight="1">
      <c r="A451" s="1790">
        <v>4001220</v>
      </c>
      <c r="B451" s="1791" t="s">
        <v>3019</v>
      </c>
      <c r="C451" s="1639">
        <f>[5]I!C451+[5]II!C451+[5]III!C451</f>
        <v>0</v>
      </c>
      <c r="D451" s="1792">
        <v>0</v>
      </c>
      <c r="E451" s="1639">
        <f>[5]I!E451+[5]II!E451+[5]III!E451</f>
        <v>0</v>
      </c>
      <c r="F451" s="1792">
        <v>1</v>
      </c>
      <c r="G451" s="1639">
        <f>[5]I!G451+[5]II!G451+[5]III!G451</f>
        <v>0</v>
      </c>
      <c r="H451" s="1086">
        <f t="shared" si="13"/>
        <v>1</v>
      </c>
    </row>
    <row r="452" spans="1:8" s="205" customFormat="1" ht="27.75" customHeight="1">
      <c r="A452" s="1790">
        <v>4001230</v>
      </c>
      <c r="B452" s="1791" t="s">
        <v>3020</v>
      </c>
      <c r="C452" s="1639">
        <f>[5]I!C452+[5]II!C452+[5]III!C452</f>
        <v>0</v>
      </c>
      <c r="D452" s="1792">
        <v>1</v>
      </c>
      <c r="E452" s="1639">
        <f>[5]I!E452+[5]II!E452+[5]III!E452</f>
        <v>0</v>
      </c>
      <c r="F452" s="1792">
        <v>0</v>
      </c>
      <c r="G452" s="1639">
        <f>[5]I!G452+[5]II!G452+[5]III!G452</f>
        <v>0</v>
      </c>
      <c r="H452" s="1086">
        <f t="shared" si="13"/>
        <v>1</v>
      </c>
    </row>
    <row r="453" spans="1:8" s="205" customFormat="1" ht="27.75" customHeight="1">
      <c r="A453" s="1790">
        <v>4001240</v>
      </c>
      <c r="B453" s="1791" t="s">
        <v>3021</v>
      </c>
      <c r="C453" s="1639">
        <f>[5]I!C453+[5]II!C453+[5]III!C453</f>
        <v>1</v>
      </c>
      <c r="D453" s="1792">
        <v>1.3200000000000003</v>
      </c>
      <c r="E453" s="1639">
        <f>[5]I!E453+[5]II!E453+[5]III!E453</f>
        <v>0</v>
      </c>
      <c r="F453" s="1792">
        <v>0</v>
      </c>
      <c r="G453" s="1639">
        <f>[5]I!G453+[5]II!G453+[5]III!G453</f>
        <v>1</v>
      </c>
      <c r="H453" s="1086">
        <f t="shared" si="13"/>
        <v>1.3200000000000003</v>
      </c>
    </row>
    <row r="454" spans="1:8" s="205" customFormat="1" ht="27.75" customHeight="1">
      <c r="A454" s="1790">
        <v>4001250</v>
      </c>
      <c r="B454" s="1791" t="s">
        <v>3022</v>
      </c>
      <c r="C454" s="1639">
        <f>[5]I!C454+[5]II!C454+[5]III!C454</f>
        <v>1</v>
      </c>
      <c r="D454" s="1792">
        <v>1</v>
      </c>
      <c r="E454" s="1639">
        <f>[5]I!E454+[5]II!E454+[5]III!E454</f>
        <v>0</v>
      </c>
      <c r="F454" s="1792">
        <v>0</v>
      </c>
      <c r="G454" s="1639">
        <f>[5]I!G454+[5]II!G454+[5]III!G454</f>
        <v>1</v>
      </c>
      <c r="H454" s="1086">
        <f t="shared" si="13"/>
        <v>1</v>
      </c>
    </row>
    <row r="455" spans="1:8" s="205" customFormat="1" ht="27.75" customHeight="1">
      <c r="A455" s="1790">
        <v>4001260</v>
      </c>
      <c r="B455" s="1791" t="s">
        <v>3023</v>
      </c>
      <c r="C455" s="1639">
        <f>[5]I!C455+[5]II!C455+[5]III!C455</f>
        <v>1</v>
      </c>
      <c r="D455" s="1792">
        <v>0</v>
      </c>
      <c r="E455" s="1639">
        <f>[5]I!E455+[5]II!E455+[5]III!E455</f>
        <v>0</v>
      </c>
      <c r="F455" s="1792">
        <v>1</v>
      </c>
      <c r="G455" s="1639">
        <f>[5]I!G455+[5]II!G455+[5]III!G455</f>
        <v>1</v>
      </c>
      <c r="H455" s="1086">
        <f t="shared" si="13"/>
        <v>1</v>
      </c>
    </row>
    <row r="456" spans="1:8" s="205" customFormat="1" ht="27.75" customHeight="1">
      <c r="A456" s="1790">
        <v>4001270</v>
      </c>
      <c r="B456" s="1791" t="s">
        <v>3024</v>
      </c>
      <c r="C456" s="1639">
        <f>[5]I!C456+[5]II!C456+[5]III!C456</f>
        <v>1</v>
      </c>
      <c r="D456" s="1792">
        <v>1</v>
      </c>
      <c r="E456" s="1639">
        <f>[5]I!E456+[5]II!E456+[5]III!E456</f>
        <v>0</v>
      </c>
      <c r="F456" s="1792">
        <v>0</v>
      </c>
      <c r="G456" s="1639">
        <f>[5]I!G456+[5]II!G456+[5]III!G456</f>
        <v>1</v>
      </c>
      <c r="H456" s="1086">
        <f t="shared" si="13"/>
        <v>1</v>
      </c>
    </row>
    <row r="457" spans="1:8" s="205" customFormat="1" ht="27.75" customHeight="1">
      <c r="A457" s="1790">
        <v>4001280</v>
      </c>
      <c r="B457" s="1791" t="s">
        <v>3025</v>
      </c>
      <c r="C457" s="1639">
        <f>[5]I!C457+[5]II!C457+[5]III!C457</f>
        <v>0</v>
      </c>
      <c r="D457" s="1792">
        <v>1.3200000000000003</v>
      </c>
      <c r="E457" s="1639">
        <f>[5]I!E457+[5]II!E457+[5]III!E457</f>
        <v>0</v>
      </c>
      <c r="F457" s="1792">
        <v>0</v>
      </c>
      <c r="G457" s="1639">
        <f>[5]I!G457+[5]II!G457+[5]III!G457</f>
        <v>0</v>
      </c>
      <c r="H457" s="1086">
        <f t="shared" si="13"/>
        <v>1.3200000000000003</v>
      </c>
    </row>
    <row r="458" spans="1:8" s="205" customFormat="1" ht="27.75" customHeight="1">
      <c r="A458" s="1790">
        <v>4001290</v>
      </c>
      <c r="B458" s="1791" t="s">
        <v>3026</v>
      </c>
      <c r="C458" s="1639">
        <f>[5]I!C458+[5]II!C458+[5]III!C458</f>
        <v>0</v>
      </c>
      <c r="D458" s="1792">
        <v>1</v>
      </c>
      <c r="E458" s="1639">
        <f>[5]I!E458+[5]II!E458+[5]III!E458</f>
        <v>0</v>
      </c>
      <c r="F458" s="1792">
        <v>0</v>
      </c>
      <c r="G458" s="1639">
        <f>[5]I!G458+[5]II!G458+[5]III!G458</f>
        <v>0</v>
      </c>
      <c r="H458" s="1086">
        <f t="shared" si="13"/>
        <v>1</v>
      </c>
    </row>
    <row r="459" spans="1:8" s="205" customFormat="1" ht="27.75" customHeight="1">
      <c r="A459" s="1790">
        <v>4001300</v>
      </c>
      <c r="B459" s="1791" t="s">
        <v>3027</v>
      </c>
      <c r="C459" s="1639">
        <f>[5]I!C459+[5]II!C459+[5]III!C459</f>
        <v>0</v>
      </c>
      <c r="D459" s="1792">
        <v>0</v>
      </c>
      <c r="E459" s="1639">
        <f>[5]I!E459+[5]II!E459+[5]III!E459</f>
        <v>0</v>
      </c>
      <c r="F459" s="1792">
        <v>1</v>
      </c>
      <c r="G459" s="1639">
        <f>[5]I!G459+[5]II!G459+[5]III!G459</f>
        <v>0</v>
      </c>
      <c r="H459" s="1086">
        <f t="shared" si="13"/>
        <v>1</v>
      </c>
    </row>
    <row r="460" spans="1:8" s="205" customFormat="1" ht="27.75" customHeight="1">
      <c r="A460" s="1790">
        <v>4001310</v>
      </c>
      <c r="B460" s="1791" t="s">
        <v>3028</v>
      </c>
      <c r="C460" s="1639">
        <f>[5]I!C460+[5]II!C460+[5]III!C460</f>
        <v>0</v>
      </c>
      <c r="D460" s="1792">
        <v>1</v>
      </c>
      <c r="E460" s="1639">
        <f>[5]I!E460+[5]II!E460+[5]III!E460</f>
        <v>0</v>
      </c>
      <c r="F460" s="1792">
        <v>0</v>
      </c>
      <c r="G460" s="1639">
        <f>[5]I!G460+[5]II!G460+[5]III!G460</f>
        <v>0</v>
      </c>
      <c r="H460" s="1086">
        <f t="shared" si="13"/>
        <v>1</v>
      </c>
    </row>
    <row r="461" spans="1:8" s="205" customFormat="1" ht="27.75" customHeight="1">
      <c r="A461" s="1790">
        <v>4001320</v>
      </c>
      <c r="B461" s="1791" t="s">
        <v>3029</v>
      </c>
      <c r="C461" s="1639">
        <f>[5]I!C461+[5]II!C461+[5]III!C461</f>
        <v>1</v>
      </c>
      <c r="D461" s="1792">
        <v>0</v>
      </c>
      <c r="E461" s="1639">
        <f>[5]I!E461+[5]II!E461+[5]III!E461</f>
        <v>0</v>
      </c>
      <c r="F461" s="1792">
        <v>1</v>
      </c>
      <c r="G461" s="1639">
        <f>[5]I!G461+[5]II!G461+[5]III!G461</f>
        <v>1</v>
      </c>
      <c r="H461" s="1086">
        <f t="shared" si="13"/>
        <v>1</v>
      </c>
    </row>
    <row r="462" spans="1:8" s="205" customFormat="1" ht="27.75" customHeight="1">
      <c r="A462" s="1790">
        <v>4001330</v>
      </c>
      <c r="B462" s="1791" t="s">
        <v>3030</v>
      </c>
      <c r="C462" s="1639">
        <f>[5]I!C462+[5]II!C462+[5]III!C462</f>
        <v>0</v>
      </c>
      <c r="D462" s="1792">
        <v>1</v>
      </c>
      <c r="E462" s="1639">
        <f>[5]I!E462+[5]II!E462+[5]III!E462</f>
        <v>0</v>
      </c>
      <c r="F462" s="1792">
        <v>0</v>
      </c>
      <c r="G462" s="1639">
        <f>[5]I!G462+[5]II!G462+[5]III!G462</f>
        <v>0</v>
      </c>
      <c r="H462" s="1086">
        <f t="shared" si="13"/>
        <v>1</v>
      </c>
    </row>
    <row r="463" spans="1:8" s="205" customFormat="1" ht="27.75" customHeight="1">
      <c r="A463" s="1790">
        <v>4001340</v>
      </c>
      <c r="B463" s="1791" t="s">
        <v>3031</v>
      </c>
      <c r="C463" s="1639">
        <f>[5]I!C463+[5]II!C463+[5]III!C463</f>
        <v>3</v>
      </c>
      <c r="D463" s="1792">
        <v>0</v>
      </c>
      <c r="E463" s="1639">
        <f>[5]I!E463+[5]II!E463+[5]III!E463</f>
        <v>0</v>
      </c>
      <c r="F463" s="1792">
        <v>1</v>
      </c>
      <c r="G463" s="1639">
        <f>[5]I!G463+[5]II!G463+[5]III!G463</f>
        <v>3</v>
      </c>
      <c r="H463" s="1086">
        <f t="shared" si="13"/>
        <v>1</v>
      </c>
    </row>
    <row r="464" spans="1:8" s="205" customFormat="1" ht="27.75" customHeight="1">
      <c r="A464" s="1790">
        <v>4001350</v>
      </c>
      <c r="B464" s="1791" t="s">
        <v>3032</v>
      </c>
      <c r="C464" s="1639">
        <f>[5]I!C464+[5]II!C464+[5]III!C464</f>
        <v>3</v>
      </c>
      <c r="D464" s="1792">
        <v>0</v>
      </c>
      <c r="E464" s="1639">
        <f>[5]I!E464+[5]II!E464+[5]III!E464</f>
        <v>0</v>
      </c>
      <c r="F464" s="1792">
        <v>1</v>
      </c>
      <c r="G464" s="1639">
        <f>[5]I!G464+[5]II!G464+[5]III!G464</f>
        <v>3</v>
      </c>
      <c r="H464" s="1086">
        <f t="shared" si="13"/>
        <v>1</v>
      </c>
    </row>
    <row r="465" spans="1:8" s="205" customFormat="1" ht="27.75" customHeight="1">
      <c r="A465" s="1790">
        <v>4001360</v>
      </c>
      <c r="B465" s="1791" t="s">
        <v>3033</v>
      </c>
      <c r="C465" s="1639">
        <f>[5]I!C465+[5]II!C465+[5]III!C465</f>
        <v>0</v>
      </c>
      <c r="D465" s="1792">
        <v>0</v>
      </c>
      <c r="E465" s="1639">
        <f>[5]I!E465+[5]II!E465+[5]III!E465</f>
        <v>0</v>
      </c>
      <c r="F465" s="1792">
        <v>1</v>
      </c>
      <c r="G465" s="1639">
        <f>[5]I!G465+[5]II!G465+[5]III!G465</f>
        <v>0</v>
      </c>
      <c r="H465" s="1086">
        <f t="shared" si="13"/>
        <v>1</v>
      </c>
    </row>
    <row r="466" spans="1:8" s="205" customFormat="1" ht="27.75" customHeight="1">
      <c r="A466" s="1790">
        <v>4001370</v>
      </c>
      <c r="B466" s="1791" t="s">
        <v>3034</v>
      </c>
      <c r="C466" s="1639">
        <f>[5]I!C466+[5]II!C466+[5]III!C466</f>
        <v>0</v>
      </c>
      <c r="D466" s="1792">
        <v>1</v>
      </c>
      <c r="E466" s="1639">
        <f>[5]I!E466+[5]II!E466+[5]III!E466</f>
        <v>0</v>
      </c>
      <c r="F466" s="1792">
        <v>0</v>
      </c>
      <c r="G466" s="1639">
        <f>[5]I!G466+[5]II!G466+[5]III!G466</f>
        <v>0</v>
      </c>
      <c r="H466" s="1086">
        <f t="shared" si="13"/>
        <v>1</v>
      </c>
    </row>
    <row r="467" spans="1:8" s="205" customFormat="1" ht="27.75" customHeight="1">
      <c r="A467" s="1790">
        <v>4001380</v>
      </c>
      <c r="B467" s="1791" t="s">
        <v>3035</v>
      </c>
      <c r="C467" s="1639">
        <f>[5]I!C467+[5]II!C467+[5]III!C467</f>
        <v>0</v>
      </c>
      <c r="D467" s="1792">
        <v>0</v>
      </c>
      <c r="E467" s="1639">
        <f>[5]I!E467+[5]II!E467+[5]III!E467</f>
        <v>0</v>
      </c>
      <c r="F467" s="1792">
        <v>1</v>
      </c>
      <c r="G467" s="1639">
        <f>[5]I!G467+[5]II!G467+[5]III!G467</f>
        <v>0</v>
      </c>
      <c r="H467" s="1086">
        <f t="shared" si="13"/>
        <v>1</v>
      </c>
    </row>
    <row r="468" spans="1:8" s="205" customFormat="1" ht="27.75" customHeight="1">
      <c r="A468" s="1790">
        <v>4001390</v>
      </c>
      <c r="B468" s="1791" t="s">
        <v>3036</v>
      </c>
      <c r="C468" s="1639">
        <f>[5]I!C468+[5]II!C468+[5]III!C468</f>
        <v>0</v>
      </c>
      <c r="D468" s="1792">
        <v>1</v>
      </c>
      <c r="E468" s="1639">
        <f>[5]I!E468+[5]II!E468+[5]III!E468</f>
        <v>0</v>
      </c>
      <c r="F468" s="1792">
        <v>0</v>
      </c>
      <c r="G468" s="1639">
        <f>[5]I!G468+[5]II!G468+[5]III!G468</f>
        <v>0</v>
      </c>
      <c r="H468" s="1086">
        <f t="shared" si="13"/>
        <v>1</v>
      </c>
    </row>
    <row r="469" spans="1:8" s="205" customFormat="1" ht="27.75" customHeight="1">
      <c r="A469" s="1790">
        <v>4001400</v>
      </c>
      <c r="B469" s="1791" t="s">
        <v>3037</v>
      </c>
      <c r="C469" s="1639">
        <f>[5]I!C469+[5]II!C469+[5]III!C469</f>
        <v>0</v>
      </c>
      <c r="D469" s="1792">
        <v>2.6400000000000006</v>
      </c>
      <c r="E469" s="1639">
        <f>[5]I!E469+[5]II!E469+[5]III!E469</f>
        <v>0</v>
      </c>
      <c r="F469" s="1792">
        <v>0</v>
      </c>
      <c r="G469" s="1639">
        <f>[5]I!G469+[5]II!G469+[5]III!G469</f>
        <v>0</v>
      </c>
      <c r="H469" s="1086">
        <f t="shared" si="13"/>
        <v>2.6400000000000006</v>
      </c>
    </row>
    <row r="470" spans="1:8" s="205" customFormat="1" ht="27.75" customHeight="1">
      <c r="A470" s="1790">
        <v>4001410</v>
      </c>
      <c r="B470" s="1791" t="s">
        <v>3038</v>
      </c>
      <c r="C470" s="1639">
        <f>[5]I!C470+[5]II!C470+[5]III!C470</f>
        <v>0</v>
      </c>
      <c r="D470" s="1792">
        <v>3</v>
      </c>
      <c r="E470" s="1639">
        <f>[5]I!E470+[5]II!E470+[5]III!E470</f>
        <v>0</v>
      </c>
      <c r="F470" s="1792">
        <v>0</v>
      </c>
      <c r="G470" s="1639">
        <f>[5]I!G470+[5]II!G470+[5]III!G470</f>
        <v>0</v>
      </c>
      <c r="H470" s="1086">
        <f t="shared" si="13"/>
        <v>3</v>
      </c>
    </row>
    <row r="471" spans="1:8" s="205" customFormat="1" ht="27.75" customHeight="1">
      <c r="A471" s="1790">
        <v>4001420</v>
      </c>
      <c r="B471" s="1791" t="s">
        <v>3039</v>
      </c>
      <c r="C471" s="1639">
        <f>[5]I!C471+[5]II!C471+[5]III!C471</f>
        <v>0</v>
      </c>
      <c r="D471" s="1792">
        <v>1.3200000000000003</v>
      </c>
      <c r="E471" s="1639">
        <f>[5]I!E471+[5]II!E471+[5]III!E471</f>
        <v>0</v>
      </c>
      <c r="F471" s="1792">
        <v>0</v>
      </c>
      <c r="G471" s="1639">
        <f>[5]I!G471+[5]II!G471+[5]III!G471</f>
        <v>0</v>
      </c>
      <c r="H471" s="1086">
        <f t="shared" si="13"/>
        <v>1.3200000000000003</v>
      </c>
    </row>
    <row r="472" spans="1:8" s="205" customFormat="1" ht="27.75" customHeight="1">
      <c r="A472" s="1790">
        <v>4001430</v>
      </c>
      <c r="B472" s="1791" t="s">
        <v>3040</v>
      </c>
      <c r="C472" s="1639">
        <f>[5]I!C472+[5]II!C472+[5]III!C472</f>
        <v>0</v>
      </c>
      <c r="D472" s="1792">
        <v>1</v>
      </c>
      <c r="E472" s="1639">
        <f>[5]I!E472+[5]II!E472+[5]III!E472</f>
        <v>0</v>
      </c>
      <c r="F472" s="1792">
        <v>0</v>
      </c>
      <c r="G472" s="1639">
        <f>[5]I!G472+[5]II!G472+[5]III!G472</f>
        <v>0</v>
      </c>
      <c r="H472" s="1086">
        <f t="shared" si="13"/>
        <v>1</v>
      </c>
    </row>
    <row r="473" spans="1:8" s="205" customFormat="1" ht="27.75" customHeight="1">
      <c r="A473" s="1790">
        <v>4001440</v>
      </c>
      <c r="B473" s="1791" t="s">
        <v>3041</v>
      </c>
      <c r="C473" s="1639">
        <f>[5]I!C473+[5]II!C473+[5]III!C473</f>
        <v>0</v>
      </c>
      <c r="D473" s="1792">
        <v>0</v>
      </c>
      <c r="E473" s="1639">
        <f>[5]I!E473+[5]II!E473+[5]III!E473</f>
        <v>0</v>
      </c>
      <c r="F473" s="1792">
        <v>1</v>
      </c>
      <c r="G473" s="1639">
        <f>[5]I!G473+[5]II!G473+[5]III!G473</f>
        <v>0</v>
      </c>
      <c r="H473" s="1086">
        <f t="shared" si="13"/>
        <v>1</v>
      </c>
    </row>
    <row r="474" spans="1:8" s="205" customFormat="1" ht="27.75" customHeight="1">
      <c r="A474" s="1790">
        <v>4001450</v>
      </c>
      <c r="B474" s="1791" t="s">
        <v>3042</v>
      </c>
      <c r="C474" s="1639">
        <f>[5]I!C474+[5]II!C474+[5]III!C474</f>
        <v>0</v>
      </c>
      <c r="D474" s="1792">
        <v>1</v>
      </c>
      <c r="E474" s="1639">
        <f>[5]I!E474+[5]II!E474+[5]III!E474</f>
        <v>0</v>
      </c>
      <c r="F474" s="1792">
        <v>0</v>
      </c>
      <c r="G474" s="1639">
        <f>[5]I!G474+[5]II!G474+[5]III!G474</f>
        <v>0</v>
      </c>
      <c r="H474" s="1086">
        <f t="shared" si="13"/>
        <v>1</v>
      </c>
    </row>
    <row r="475" spans="1:8" s="205" customFormat="1" ht="27.75" customHeight="1">
      <c r="A475" s="1790">
        <v>4001460</v>
      </c>
      <c r="B475" s="1791" t="s">
        <v>3043</v>
      </c>
      <c r="C475" s="1639">
        <f>[5]I!C475+[5]II!C475+[5]III!C475</f>
        <v>3</v>
      </c>
      <c r="D475" s="1792">
        <v>0</v>
      </c>
      <c r="E475" s="1639">
        <f>[5]I!E475+[5]II!E475+[5]III!E475</f>
        <v>0</v>
      </c>
      <c r="F475" s="1792">
        <v>1</v>
      </c>
      <c r="G475" s="1639">
        <f>[5]I!G475+[5]II!G475+[5]III!G475</f>
        <v>3</v>
      </c>
      <c r="H475" s="1086">
        <f t="shared" si="13"/>
        <v>1</v>
      </c>
    </row>
    <row r="476" spans="1:8" s="205" customFormat="1" ht="27.75" customHeight="1">
      <c r="A476" s="1790">
        <v>4001470</v>
      </c>
      <c r="B476" s="1791" t="s">
        <v>3044</v>
      </c>
      <c r="C476" s="1639">
        <f>[5]I!C476+[5]II!C476+[5]III!C476</f>
        <v>3</v>
      </c>
      <c r="D476" s="1792">
        <v>1</v>
      </c>
      <c r="E476" s="1639">
        <f>[5]I!E476+[5]II!E476+[5]III!E476</f>
        <v>0</v>
      </c>
      <c r="F476" s="1792">
        <v>0</v>
      </c>
      <c r="G476" s="1639">
        <f>[5]I!G476+[5]II!G476+[5]III!G476</f>
        <v>3</v>
      </c>
      <c r="H476" s="1086">
        <f t="shared" si="13"/>
        <v>1</v>
      </c>
    </row>
    <row r="477" spans="1:8" s="205" customFormat="1" ht="27.75" customHeight="1">
      <c r="A477" s="1790"/>
      <c r="B477" s="1793"/>
      <c r="C477" s="1639">
        <f>[5]I!C477+[5]II!C477+[5]III!C477</f>
        <v>2</v>
      </c>
      <c r="D477" s="1792"/>
      <c r="E477" s="1639">
        <f>[5]I!E477+[5]II!E477+[5]III!E477</f>
        <v>0</v>
      </c>
      <c r="F477" s="1792"/>
      <c r="G477" s="1639">
        <f>[5]I!G477+[5]II!G477+[5]III!G477</f>
        <v>2</v>
      </c>
      <c r="H477" s="1086"/>
    </row>
    <row r="478" spans="1:8" s="205" customFormat="1">
      <c r="A478" s="1649"/>
      <c r="B478" s="1794"/>
      <c r="C478" s="1639">
        <f>[5]I!C498+[5]II!C498+[5]III!C498</f>
        <v>0</v>
      </c>
      <c r="D478" s="1705"/>
      <c r="E478" s="1639">
        <f>[5]I!E498+[5]II!E498+[5]III!E498</f>
        <v>0</v>
      </c>
      <c r="F478" s="1705"/>
      <c r="G478" s="1639">
        <f>[5]I!G498+[5]II!G498+[5]III!G498</f>
        <v>0</v>
      </c>
      <c r="H478" s="1086"/>
    </row>
    <row r="479" spans="1:8" s="205" customFormat="1">
      <c r="A479" s="1758" t="s">
        <v>3049</v>
      </c>
      <c r="B479" s="1795"/>
      <c r="C479" s="1639">
        <f>[5]I!C499+[5]II!C499+[5]III!C499</f>
        <v>0</v>
      </c>
      <c r="D479" s="1796"/>
      <c r="E479" s="1639">
        <f>[5]I!E499+[5]II!E499+[5]III!E499</f>
        <v>0</v>
      </c>
      <c r="F479" s="1796"/>
      <c r="G479" s="1639">
        <f>[5]I!G499+[5]II!G499+[5]III!G499</f>
        <v>0</v>
      </c>
      <c r="H479" s="1641"/>
    </row>
    <row r="480" spans="1:8" s="205" customFormat="1">
      <c r="A480" s="1637" t="s">
        <v>2588</v>
      </c>
      <c r="B480" s="1797"/>
      <c r="C480" s="1639">
        <f>[5]I!C500+[5]II!C500+[5]III!C500</f>
        <v>0</v>
      </c>
      <c r="D480" s="1640"/>
      <c r="E480" s="1639">
        <f>[5]I!E500+[5]II!E500+[5]III!E500</f>
        <v>0</v>
      </c>
      <c r="F480" s="1640">
        <v>28</v>
      </c>
      <c r="G480" s="1639">
        <f>[5]I!G500+[5]II!G500+[5]III!G500</f>
        <v>0</v>
      </c>
      <c r="H480" s="1641">
        <f t="shared" si="13"/>
        <v>28</v>
      </c>
    </row>
    <row r="481" spans="1:8" s="205" customFormat="1">
      <c r="A481" s="1798" t="s">
        <v>2589</v>
      </c>
      <c r="B481" s="1799"/>
      <c r="C481" s="1639">
        <f>[5]I!C501+[5]II!C501+[5]III!C501</f>
        <v>0</v>
      </c>
      <c r="D481" s="1709">
        <f t="shared" ref="D481:F481" si="14">SUM(D482:D499)</f>
        <v>0</v>
      </c>
      <c r="E481" s="1639">
        <f>[5]I!E501+[5]II!E501+[5]III!E501</f>
        <v>0</v>
      </c>
      <c r="F481" s="1644">
        <f t="shared" si="14"/>
        <v>28</v>
      </c>
      <c r="G481" s="1639">
        <f>[5]I!G501+[5]II!G501+[5]III!G501</f>
        <v>0</v>
      </c>
      <c r="H481" s="1641">
        <f t="shared" si="13"/>
        <v>28</v>
      </c>
    </row>
    <row r="482" spans="1:8" s="205" customFormat="1">
      <c r="A482" s="1800" t="s">
        <v>3050</v>
      </c>
      <c r="B482" s="1650" t="s">
        <v>3051</v>
      </c>
      <c r="C482" s="1639">
        <f>[5]I!C502+[5]II!C502+[5]III!C502</f>
        <v>0</v>
      </c>
      <c r="D482" s="1705">
        <v>0</v>
      </c>
      <c r="E482" s="1639">
        <f>[5]I!E502+[5]II!E502+[5]III!E502</f>
        <v>0</v>
      </c>
      <c r="F482" s="1705">
        <v>1</v>
      </c>
      <c r="G482" s="1639">
        <f>[5]I!G502+[5]II!G502+[5]III!G502</f>
        <v>0</v>
      </c>
      <c r="H482" s="1086">
        <f t="shared" si="13"/>
        <v>1</v>
      </c>
    </row>
    <row r="483" spans="1:8" s="205" customFormat="1">
      <c r="A483" s="1801" t="s">
        <v>3052</v>
      </c>
      <c r="B483" s="1802" t="s">
        <v>3053</v>
      </c>
      <c r="C483" s="1639">
        <f>[5]I!C503+[5]II!C503+[5]III!C503</f>
        <v>0</v>
      </c>
      <c r="D483" s="1705">
        <v>0</v>
      </c>
      <c r="E483" s="1639">
        <f>[5]I!E503+[5]II!E503+[5]III!E503</f>
        <v>0</v>
      </c>
      <c r="F483" s="1705">
        <v>3</v>
      </c>
      <c r="G483" s="1639">
        <f>[5]I!G503+[5]II!G503+[5]III!G503</f>
        <v>0</v>
      </c>
      <c r="H483" s="1086">
        <f t="shared" si="13"/>
        <v>3</v>
      </c>
    </row>
    <row r="484" spans="1:8" s="205" customFormat="1">
      <c r="A484" s="1800" t="s">
        <v>3054</v>
      </c>
      <c r="B484" s="1650" t="s">
        <v>3055</v>
      </c>
      <c r="C484" s="1639">
        <f>[5]I!C504+[5]II!C504+[5]III!C504</f>
        <v>0</v>
      </c>
      <c r="D484" s="1705">
        <v>0</v>
      </c>
      <c r="E484" s="1639">
        <f>[5]I!E504+[5]II!E504+[5]III!E504</f>
        <v>0</v>
      </c>
      <c r="F484" s="1705">
        <v>2</v>
      </c>
      <c r="G484" s="1639">
        <f>[5]I!G504+[5]II!G504+[5]III!G504</f>
        <v>0</v>
      </c>
      <c r="H484" s="1086">
        <f t="shared" si="13"/>
        <v>2</v>
      </c>
    </row>
    <row r="485" spans="1:8" s="205" customFormat="1">
      <c r="A485" s="1800" t="s">
        <v>3056</v>
      </c>
      <c r="B485" s="1650" t="s">
        <v>3057</v>
      </c>
      <c r="C485" s="1639">
        <f>[5]I!C505+[5]II!C505+[5]III!C505</f>
        <v>0</v>
      </c>
      <c r="D485" s="1705">
        <v>0</v>
      </c>
      <c r="E485" s="1639">
        <f>[5]I!E505+[5]II!E505+[5]III!E505</f>
        <v>0</v>
      </c>
      <c r="F485" s="1705">
        <v>1</v>
      </c>
      <c r="G485" s="1639">
        <f>[5]I!G505+[5]II!G505+[5]III!G505</f>
        <v>0</v>
      </c>
      <c r="H485" s="1086">
        <f t="shared" si="13"/>
        <v>1</v>
      </c>
    </row>
    <row r="486" spans="1:8" s="205" customFormat="1">
      <c r="A486" s="1800" t="s">
        <v>3058</v>
      </c>
      <c r="B486" s="1650" t="s">
        <v>3059</v>
      </c>
      <c r="C486" s="1639">
        <f>[5]I!C506+[5]II!C506+[5]III!C506</f>
        <v>0</v>
      </c>
      <c r="D486" s="1705">
        <v>0</v>
      </c>
      <c r="E486" s="1639">
        <f>[5]I!E506+[5]II!E506+[5]III!E506</f>
        <v>0</v>
      </c>
      <c r="F486" s="1705">
        <v>3</v>
      </c>
      <c r="G486" s="1639">
        <f>[5]I!G506+[5]II!G506+[5]III!G506</f>
        <v>0</v>
      </c>
      <c r="H486" s="1086">
        <f t="shared" si="13"/>
        <v>3</v>
      </c>
    </row>
    <row r="487" spans="1:8" s="205" customFormat="1">
      <c r="A487" s="1800" t="s">
        <v>3060</v>
      </c>
      <c r="B487" s="1650" t="s">
        <v>3061</v>
      </c>
      <c r="C487" s="1639">
        <f>[5]I!C507+[5]II!C507+[5]III!C507</f>
        <v>0</v>
      </c>
      <c r="D487" s="1705">
        <v>0</v>
      </c>
      <c r="E487" s="1639">
        <f>[5]I!E507+[5]II!E507+[5]III!E507</f>
        <v>0</v>
      </c>
      <c r="F487" s="1705">
        <v>1</v>
      </c>
      <c r="G487" s="1639">
        <f>[5]I!G507+[5]II!G507+[5]III!G507</f>
        <v>0</v>
      </c>
      <c r="H487" s="1086">
        <f t="shared" si="13"/>
        <v>1</v>
      </c>
    </row>
    <row r="488" spans="1:8" s="205" customFormat="1">
      <c r="A488" s="1800" t="s">
        <v>3062</v>
      </c>
      <c r="B488" s="1650" t="s">
        <v>3063</v>
      </c>
      <c r="C488" s="1639">
        <f>[5]I!C508+[5]II!C508+[5]III!C508</f>
        <v>0</v>
      </c>
      <c r="D488" s="1705">
        <v>0</v>
      </c>
      <c r="E488" s="1639">
        <f>[5]I!E508+[5]II!E508+[5]III!E508</f>
        <v>0</v>
      </c>
      <c r="F488" s="1705">
        <v>1</v>
      </c>
      <c r="G488" s="1639">
        <f>[5]I!G508+[5]II!G508+[5]III!G508</f>
        <v>0</v>
      </c>
      <c r="H488" s="1086">
        <f t="shared" si="13"/>
        <v>1</v>
      </c>
    </row>
    <row r="489" spans="1:8" s="205" customFormat="1">
      <c r="A489" s="1800" t="s">
        <v>2592</v>
      </c>
      <c r="B489" s="1650" t="s">
        <v>3064</v>
      </c>
      <c r="C489" s="1639">
        <f>[5]I!C509+[5]II!C509+[5]III!C509</f>
        <v>0</v>
      </c>
      <c r="D489" s="1705">
        <v>0</v>
      </c>
      <c r="E489" s="1639">
        <f>[5]I!E509+[5]II!E509+[5]III!E509</f>
        <v>0</v>
      </c>
      <c r="F489" s="1705">
        <v>3</v>
      </c>
      <c r="G489" s="1639">
        <f>[5]I!G509+[5]II!G509+[5]III!G509</f>
        <v>0</v>
      </c>
      <c r="H489" s="1086">
        <f t="shared" si="13"/>
        <v>3</v>
      </c>
    </row>
    <row r="490" spans="1:8" s="205" customFormat="1" ht="25.5">
      <c r="A490" s="1800" t="s">
        <v>3065</v>
      </c>
      <c r="B490" s="1650" t="s">
        <v>3066</v>
      </c>
      <c r="C490" s="1639">
        <f>[5]I!C510+[5]II!C510+[5]III!C510</f>
        <v>0</v>
      </c>
      <c r="D490" s="1705">
        <v>0</v>
      </c>
      <c r="E490" s="1639">
        <f>[5]I!E510+[5]II!E510+[5]III!E510</f>
        <v>0</v>
      </c>
      <c r="F490" s="1705">
        <v>3</v>
      </c>
      <c r="G490" s="1639">
        <f>[5]I!G510+[5]II!G510+[5]III!G510</f>
        <v>0</v>
      </c>
      <c r="H490" s="1086">
        <f t="shared" si="13"/>
        <v>3</v>
      </c>
    </row>
    <row r="491" spans="1:8" s="205" customFormat="1">
      <c r="A491" s="1800" t="s">
        <v>3067</v>
      </c>
      <c r="B491" s="1650" t="s">
        <v>3068</v>
      </c>
      <c r="C491" s="1639">
        <f>[5]I!C511+[5]II!C511+[5]III!C511</f>
        <v>0</v>
      </c>
      <c r="D491" s="1705">
        <v>0</v>
      </c>
      <c r="E491" s="1639">
        <f>[5]I!E511+[5]II!E511+[5]III!E511</f>
        <v>3</v>
      </c>
      <c r="F491" s="1705">
        <v>4</v>
      </c>
      <c r="G491" s="1639">
        <f>[5]I!G511+[5]II!G511+[5]III!G511</f>
        <v>3</v>
      </c>
      <c r="H491" s="1086">
        <f t="shared" si="13"/>
        <v>4</v>
      </c>
    </row>
    <row r="492" spans="1:8" s="205" customFormat="1">
      <c r="A492" s="1800" t="s">
        <v>3069</v>
      </c>
      <c r="B492" s="1650" t="s">
        <v>3070</v>
      </c>
      <c r="C492" s="1639">
        <f>[5]I!C512+[5]II!C512+[5]III!C512</f>
        <v>0</v>
      </c>
      <c r="D492" s="1705">
        <v>0</v>
      </c>
      <c r="E492" s="1639">
        <f>[5]I!E512+[5]II!E512+[5]III!E512</f>
        <v>0</v>
      </c>
      <c r="F492" s="1705">
        <v>2</v>
      </c>
      <c r="G492" s="1639">
        <f>[5]I!G512+[5]II!G512+[5]III!G512</f>
        <v>0</v>
      </c>
      <c r="H492" s="1086">
        <f t="shared" si="13"/>
        <v>2</v>
      </c>
    </row>
    <row r="493" spans="1:8" s="205" customFormat="1">
      <c r="A493" s="1800" t="s">
        <v>3071</v>
      </c>
      <c r="B493" s="1650" t="s">
        <v>3072</v>
      </c>
      <c r="C493" s="1639">
        <f>[5]I!C513+[5]II!C513+[5]III!C513</f>
        <v>0</v>
      </c>
      <c r="D493" s="1705">
        <v>0</v>
      </c>
      <c r="E493" s="1639">
        <f>[5]I!E513+[5]II!E513+[5]III!E513</f>
        <v>0</v>
      </c>
      <c r="F493" s="1705">
        <v>2</v>
      </c>
      <c r="G493" s="1639">
        <f>[5]I!G513+[5]II!G513+[5]III!G513</f>
        <v>0</v>
      </c>
      <c r="H493" s="1086">
        <f t="shared" si="13"/>
        <v>2</v>
      </c>
    </row>
    <row r="494" spans="1:8" s="205" customFormat="1">
      <c r="A494" s="1800" t="s">
        <v>3073</v>
      </c>
      <c r="B494" s="1650" t="s">
        <v>3074</v>
      </c>
      <c r="C494" s="1639">
        <f>[5]I!C514+[5]II!C514+[5]III!C514</f>
        <v>0</v>
      </c>
      <c r="D494" s="1705">
        <v>0</v>
      </c>
      <c r="E494" s="1639">
        <f>[5]I!E514+[5]II!E514+[5]III!E514</f>
        <v>0</v>
      </c>
      <c r="F494" s="1705">
        <v>1</v>
      </c>
      <c r="G494" s="1639">
        <f>[5]I!G514+[5]II!G514+[5]III!G514</f>
        <v>0</v>
      </c>
      <c r="H494" s="1086">
        <f t="shared" si="13"/>
        <v>1</v>
      </c>
    </row>
    <row r="495" spans="1:8" s="205" customFormat="1">
      <c r="A495" s="1801" t="s">
        <v>3075</v>
      </c>
      <c r="B495" s="1802" t="s">
        <v>3076</v>
      </c>
      <c r="C495" s="1639">
        <f>[5]I!C515+[5]II!C515+[5]III!C515</f>
        <v>0</v>
      </c>
      <c r="D495" s="1705">
        <v>0</v>
      </c>
      <c r="E495" s="1639">
        <f>[5]I!E515+[5]II!E515+[5]III!E515</f>
        <v>0</v>
      </c>
      <c r="F495" s="1705">
        <v>1</v>
      </c>
      <c r="G495" s="1639">
        <f>[5]I!G515+[5]II!G515+[5]III!G515</f>
        <v>0</v>
      </c>
      <c r="H495" s="1086">
        <f t="shared" si="13"/>
        <v>1</v>
      </c>
    </row>
    <row r="496" spans="1:8" s="205" customFormat="1">
      <c r="A496" s="1710" t="s">
        <v>3509</v>
      </c>
      <c r="B496" s="1669" t="s">
        <v>3510</v>
      </c>
      <c r="C496" s="1639">
        <f>[5]I!C516+[5]II!C516+[5]III!C516</f>
        <v>0</v>
      </c>
      <c r="D496" s="1705"/>
      <c r="E496" s="1639">
        <f>[5]I!E516+[5]II!E516+[5]III!E516</f>
        <v>0</v>
      </c>
      <c r="F496" s="1705"/>
      <c r="G496" s="1639">
        <f>[5]I!G516+[5]II!G516+[5]III!G516</f>
        <v>0</v>
      </c>
      <c r="H496" s="1086"/>
    </row>
    <row r="497" spans="1:8" s="205" customFormat="1">
      <c r="A497" s="1803" t="s">
        <v>7720</v>
      </c>
      <c r="B497" s="1802" t="s">
        <v>7721</v>
      </c>
      <c r="C497" s="1639">
        <f>[5]I!C517+[5]II!C517+[5]III!C517</f>
        <v>0</v>
      </c>
      <c r="D497" s="1705"/>
      <c r="E497" s="1639">
        <f>[5]I!E517+[5]II!E517+[5]III!E517</f>
        <v>0</v>
      </c>
      <c r="F497" s="1705"/>
      <c r="G497" s="1639">
        <f>[5]I!G517+[5]II!G517+[5]III!G517</f>
        <v>0</v>
      </c>
      <c r="H497" s="1086"/>
    </row>
    <row r="498" spans="1:8" s="205" customFormat="1">
      <c r="A498" s="1804"/>
      <c r="B498" s="1805"/>
      <c r="C498" s="1639">
        <f>[5]I!C518+[5]II!C518+[5]III!C518</f>
        <v>0</v>
      </c>
      <c r="D498" s="1705"/>
      <c r="E498" s="1639">
        <f>[5]I!E518+[5]II!E518+[5]III!E518</f>
        <v>0</v>
      </c>
      <c r="F498" s="1705"/>
      <c r="G498" s="1639">
        <f>[5]I!G518+[5]II!G518+[5]III!G518</f>
        <v>0</v>
      </c>
      <c r="H498" s="1086"/>
    </row>
    <row r="499" spans="1:8" s="205" customFormat="1">
      <c r="A499" s="1694"/>
      <c r="B499" s="1806"/>
      <c r="C499" s="1639">
        <f>[5]I!C519+[5]II!C519+[5]III!C519</f>
        <v>0</v>
      </c>
      <c r="D499" s="1705">
        <v>0</v>
      </c>
      <c r="E499" s="1639">
        <f>[5]I!E519+[5]II!E519+[5]III!E519</f>
        <v>1</v>
      </c>
      <c r="F499" s="1705">
        <v>0</v>
      </c>
      <c r="G499" s="1639">
        <f>[5]I!G519+[5]II!G519+[5]III!G519</f>
        <v>1</v>
      </c>
      <c r="H499" s="1086">
        <f t="shared" si="13"/>
        <v>0</v>
      </c>
    </row>
    <row r="500" spans="1:8" s="205" customFormat="1">
      <c r="A500" s="1696" t="s">
        <v>2794</v>
      </c>
      <c r="B500" s="1643"/>
      <c r="C500" s="1639">
        <f>[5]I!C520+[5]II!C520+[5]III!C520</f>
        <v>0</v>
      </c>
      <c r="D500" s="1640"/>
      <c r="E500" s="1639">
        <f>[5]I!E520+[5]II!E520+[5]III!E520</f>
        <v>0</v>
      </c>
      <c r="F500" s="1640"/>
      <c r="G500" s="1639">
        <f>[5]I!G520+[5]II!G520+[5]III!G520</f>
        <v>0</v>
      </c>
      <c r="H500" s="1641">
        <f t="shared" si="13"/>
        <v>0</v>
      </c>
    </row>
    <row r="501" spans="1:8" s="205" customFormat="1">
      <c r="A501" s="1694" t="s">
        <v>3045</v>
      </c>
      <c r="B501" s="1695" t="s">
        <v>3046</v>
      </c>
      <c r="C501" s="1639">
        <f>[5]I!C521+[5]II!C521+[5]III!C521</f>
        <v>0</v>
      </c>
      <c r="D501" s="1705">
        <v>0</v>
      </c>
      <c r="E501" s="1639">
        <f>[5]I!E521+[5]II!E521+[5]III!E521</f>
        <v>0</v>
      </c>
      <c r="F501" s="1705">
        <v>1</v>
      </c>
      <c r="G501" s="1639">
        <f>[5]I!G521+[5]II!G521+[5]III!G521</f>
        <v>0</v>
      </c>
      <c r="H501" s="1086">
        <f t="shared" si="13"/>
        <v>1</v>
      </c>
    </row>
    <row r="502" spans="1:8" s="205" customFormat="1" ht="13.5" thickBot="1">
      <c r="A502" s="1807"/>
      <c r="B502" s="1808"/>
      <c r="C502" s="1639">
        <f>[5]I!C522+[5]II!C522+[5]III!C522</f>
        <v>0</v>
      </c>
      <c r="D502" s="1809"/>
      <c r="E502" s="1639">
        <f>[5]I!E522+[5]II!E522+[5]III!E522</f>
        <v>0</v>
      </c>
      <c r="F502" s="1809"/>
      <c r="G502" s="1639">
        <f>[5]I!G522+[5]II!G522+[5]III!G522</f>
        <v>0</v>
      </c>
      <c r="H502" s="220">
        <f t="shared" si="13"/>
        <v>0</v>
      </c>
    </row>
    <row r="503" spans="1:8" s="205" customFormat="1" ht="13.5" thickBot="1">
      <c r="A503" s="215" t="s">
        <v>3047</v>
      </c>
      <c r="B503" s="216"/>
      <c r="C503" s="217">
        <f>SUM(C9+C140+C147+C155+C226+C230+C341+C480)</f>
        <v>3624</v>
      </c>
      <c r="D503" s="218">
        <f>SUM(D9+D140+D147+D155+D226+D230+D341+D480)</f>
        <v>43220.880000000005</v>
      </c>
      <c r="E503" s="217">
        <f>SUM(E9+E140+E147+E155+E226+E230+E341+E480)</f>
        <v>2593</v>
      </c>
      <c r="F503" s="221">
        <f>SUM(F9+F140+F147+F155+F226+F230+F341+F480)</f>
        <v>13915</v>
      </c>
      <c r="G503" s="222">
        <f t="shared" si="13"/>
        <v>6217</v>
      </c>
      <c r="H503" s="219">
        <f t="shared" si="13"/>
        <v>57135.880000000005</v>
      </c>
    </row>
    <row r="504" spans="1:8" s="205" customFormat="1" ht="13.5" thickBot="1">
      <c r="A504" s="215" t="s">
        <v>3048</v>
      </c>
      <c r="B504" s="216"/>
      <c r="C504" s="217">
        <f>SUM(C10+C141+C148+C156+C231+C252+C342+C481)</f>
        <v>4984</v>
      </c>
      <c r="D504" s="218">
        <f>SUM(D10+D141+D148+D156+D231+D252+D342+D481)</f>
        <v>77380.960000000006</v>
      </c>
      <c r="E504" s="217">
        <f>SUM(E10+E141+E148+E156+E231+E252+E342+E481)</f>
        <v>2641</v>
      </c>
      <c r="F504" s="221">
        <f>SUM(F10+F141+F148+F156+F231+F252+F342+F481)</f>
        <v>22760.479999999996</v>
      </c>
      <c r="G504" s="222">
        <f t="shared" si="13"/>
        <v>7625</v>
      </c>
      <c r="H504" s="219">
        <f t="shared" si="13"/>
        <v>100141.44</v>
      </c>
    </row>
    <row r="505" spans="1:8" ht="27.75" customHeight="1"/>
    <row r="506" spans="1:8" ht="27.75" customHeight="1"/>
    <row r="507" spans="1:8" ht="27.75" customHeight="1"/>
    <row r="508" spans="1:8" ht="27.75" customHeight="1"/>
    <row r="509" spans="1:8" ht="27.75" customHeight="1"/>
    <row r="510" spans="1:8" ht="27.75" customHeight="1"/>
    <row r="511" spans="1:8" ht="27.75" customHeight="1"/>
    <row r="512" spans="1:8" ht="27.75" customHeight="1"/>
    <row r="513" ht="27.75" customHeight="1"/>
    <row r="514" ht="27.75" customHeight="1"/>
    <row r="515" ht="27.75" customHeight="1"/>
    <row r="516" ht="27.75" customHeight="1"/>
    <row r="517" ht="27.75" customHeight="1"/>
    <row r="518" ht="27.75" customHeight="1"/>
    <row r="519" ht="27.75" customHeight="1"/>
    <row r="520" ht="27.75" customHeight="1"/>
    <row r="521" ht="27.75" customHeight="1"/>
    <row r="522" ht="27.75" customHeight="1"/>
    <row r="523" ht="27.75" customHeight="1"/>
    <row r="524" ht="27.75" customHeight="1"/>
    <row r="525" ht="27.75" customHeight="1"/>
    <row r="526" ht="27.75" customHeight="1"/>
    <row r="527" ht="27.75" customHeight="1"/>
    <row r="528" ht="27.75" customHeight="1"/>
    <row r="529" ht="27.75" customHeight="1"/>
    <row r="530" ht="27.75" customHeight="1"/>
    <row r="531" ht="27.75" customHeight="1"/>
    <row r="532" ht="27.75" customHeight="1"/>
    <row r="533" ht="27.75" customHeight="1"/>
    <row r="534" ht="27.75" customHeight="1"/>
    <row r="535" ht="27.75" customHeight="1"/>
    <row r="536" ht="27.75" customHeight="1"/>
    <row r="537" ht="27.75" customHeight="1"/>
    <row r="538" ht="27.75" customHeight="1"/>
    <row r="539" ht="27.75" customHeight="1"/>
    <row r="540" ht="27.75" customHeight="1"/>
    <row r="541" ht="27.75" customHeight="1"/>
    <row r="542" ht="27.75" customHeight="1"/>
    <row r="543" ht="27.75" customHeight="1"/>
    <row r="544" ht="27.75" customHeight="1"/>
    <row r="545" ht="27.75" customHeight="1"/>
    <row r="546" ht="27.75" customHeight="1"/>
    <row r="547" ht="27.75" customHeight="1"/>
    <row r="548" ht="27.75" customHeight="1"/>
    <row r="549" ht="27.75" customHeight="1"/>
    <row r="550" ht="27.75" customHeight="1"/>
    <row r="551" ht="27.75" customHeight="1"/>
    <row r="552" ht="27.75" customHeight="1"/>
    <row r="553" ht="27.75" customHeight="1"/>
    <row r="554" ht="27.75" customHeight="1"/>
    <row r="555" ht="27.75" customHeight="1"/>
    <row r="556" ht="27.75" customHeight="1"/>
    <row r="557" ht="27.75" customHeight="1"/>
    <row r="558" ht="27.75" customHeight="1"/>
    <row r="559" ht="27.75" customHeight="1"/>
    <row r="560" ht="27.75" customHeight="1"/>
    <row r="561" ht="27.75" customHeight="1"/>
    <row r="562" ht="27.75" customHeight="1"/>
    <row r="563" ht="27.75" customHeight="1"/>
    <row r="564" ht="27.75" customHeight="1"/>
    <row r="565" ht="27.75" customHeight="1"/>
    <row r="566" ht="27.75" customHeight="1"/>
    <row r="567" ht="27.75" customHeight="1"/>
    <row r="568" ht="27.75" customHeight="1"/>
    <row r="569" ht="27.75" customHeight="1"/>
    <row r="570" ht="27.75" customHeight="1"/>
    <row r="571" ht="27.75" customHeight="1"/>
    <row r="572" ht="27.75" customHeight="1"/>
    <row r="573" ht="27.75" customHeight="1"/>
    <row r="574" ht="27.75" customHeight="1"/>
    <row r="575" ht="27.75" customHeight="1"/>
    <row r="576" ht="27.75" customHeight="1"/>
    <row r="577" ht="27.75" customHeight="1"/>
    <row r="578" ht="27.75" customHeight="1"/>
    <row r="579" ht="27.75" customHeight="1"/>
    <row r="580" ht="27.75" customHeight="1"/>
    <row r="581" ht="29.25" customHeight="1"/>
    <row r="582" ht="29.25" customHeight="1"/>
    <row r="583" ht="29.25" customHeight="1"/>
    <row r="584" ht="29.25" customHeight="1"/>
    <row r="585" ht="29.25" customHeight="1"/>
    <row r="586" ht="14.1" customHeight="1"/>
    <row r="587" ht="14.1" customHeight="1"/>
    <row r="588" ht="14.1" customHeight="1"/>
    <row r="589" ht="14.1" customHeight="1"/>
    <row r="590" ht="14.1" customHeight="1"/>
    <row r="591" ht="14.1" customHeight="1"/>
    <row r="592" ht="14.1" customHeight="1"/>
    <row r="593" ht="14.1" customHeight="1"/>
    <row r="594" ht="14.1" customHeight="1"/>
    <row r="595" ht="14.1" customHeight="1"/>
    <row r="596" ht="14.1" customHeight="1"/>
    <row r="597" ht="14.1" customHeight="1"/>
    <row r="598" ht="14.1" customHeight="1"/>
    <row r="599" ht="14.1" customHeight="1"/>
    <row r="601" ht="19.5" customHeight="1"/>
    <row r="602" ht="15.95" customHeight="1"/>
    <row r="603" ht="15.95" customHeight="1"/>
    <row r="604" ht="15.95" customHeight="1"/>
    <row r="605" ht="15.95" customHeight="1"/>
    <row r="606" ht="15.95" customHeight="1"/>
    <row r="607" ht="15.95" customHeight="1"/>
    <row r="608" ht="15.95" customHeight="1"/>
    <row r="609" ht="15.95" customHeight="1"/>
    <row r="610" ht="15.95" customHeight="1"/>
    <row r="611" ht="15.95" customHeight="1"/>
    <row r="612" ht="15.95" customHeight="1"/>
    <row r="613" ht="15.95" customHeight="1"/>
    <row r="614" ht="15.95" customHeight="1"/>
    <row r="615" ht="15.95" customHeight="1"/>
    <row r="616" ht="15.95" customHeight="1"/>
    <row r="617" ht="15.95" customHeight="1"/>
    <row r="618" ht="15.95" customHeight="1"/>
    <row r="619" ht="15.95" customHeight="1"/>
    <row r="620" ht="15.95" customHeight="1"/>
    <row r="621" ht="15.95" customHeight="1"/>
    <row r="622" ht="15.95" customHeight="1"/>
    <row r="623" ht="15.95" customHeight="1"/>
    <row r="624" ht="15.95" customHeight="1"/>
    <row r="625" ht="15.95" customHeight="1"/>
    <row r="626" ht="15.95" customHeight="1"/>
    <row r="627" ht="15.95" customHeight="1"/>
    <row r="628" ht="15.95" customHeight="1"/>
    <row r="629" ht="15.95" customHeight="1"/>
    <row r="630" ht="15.95" customHeight="1"/>
    <row r="631" ht="15.95" customHeight="1"/>
    <row r="632" ht="15.95" customHeight="1"/>
    <row r="633" ht="15.95" customHeight="1"/>
    <row r="634" ht="15.95" customHeight="1"/>
    <row r="635" ht="15.95" customHeight="1"/>
    <row r="636" ht="15.95" customHeight="1"/>
  </sheetData>
  <mergeCells count="9">
    <mergeCell ref="G6:H6"/>
    <mergeCell ref="A147:B147"/>
    <mergeCell ref="A187:B187"/>
    <mergeCell ref="A203:B203"/>
    <mergeCell ref="C1:F1"/>
    <mergeCell ref="A6:A7"/>
    <mergeCell ref="B6:B7"/>
    <mergeCell ref="C6:D6"/>
    <mergeCell ref="E6:F6"/>
  </mergeCells>
  <pageMargins left="0.75" right="0.75" top="1" bottom="1" header="0.5" footer="0.5"/>
  <pageSetup paperSize="9" scale="77" orientation="portrait" r:id="rId1"/>
  <headerFooter alignWithMargins="0"/>
  <rowBreaks count="1" manualBreakCount="1">
    <brk id="560" max="7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1D2DA-D546-496C-9AE6-1CA7144603EC}">
  <sheetPr>
    <tabColor rgb="FFC00000"/>
  </sheetPr>
  <dimension ref="A2:O598"/>
  <sheetViews>
    <sheetView workbookViewId="0">
      <selection activeCell="O8" sqref="O8"/>
    </sheetView>
  </sheetViews>
  <sheetFormatPr defaultRowHeight="20.100000000000001" customHeight="1"/>
  <cols>
    <col min="2" max="2" width="43.85546875" customWidth="1"/>
  </cols>
  <sheetData>
    <row r="2" spans="1:15" s="164" customFormat="1" ht="20.100000000000001" customHeight="1">
      <c r="A2" s="972"/>
      <c r="B2" s="887" t="s">
        <v>2379</v>
      </c>
      <c r="C2" s="2116" t="s">
        <v>2380</v>
      </c>
      <c r="D2" s="2117"/>
      <c r="E2" s="2117"/>
      <c r="F2" s="2117"/>
      <c r="G2" s="2117"/>
      <c r="H2" s="2117"/>
    </row>
    <row r="3" spans="1:15" s="164" customFormat="1" ht="20.100000000000001" customHeight="1" thickBot="1">
      <c r="A3" s="165"/>
      <c r="B3" s="166"/>
      <c r="C3" s="165"/>
      <c r="D3" s="167"/>
      <c r="E3" s="165"/>
      <c r="F3" s="167"/>
      <c r="G3" s="168"/>
      <c r="H3" s="167"/>
    </row>
    <row r="4" spans="1:15" s="169" customFormat="1" ht="20.100000000000001" customHeight="1">
      <c r="A4" s="2118" t="s">
        <v>1508</v>
      </c>
      <c r="B4" s="2120" t="s">
        <v>1509</v>
      </c>
      <c r="C4" s="2122" t="s">
        <v>1510</v>
      </c>
      <c r="D4" s="2123"/>
      <c r="E4" s="2122" t="s">
        <v>1511</v>
      </c>
      <c r="F4" s="2123"/>
      <c r="G4" s="2124" t="s">
        <v>1476</v>
      </c>
      <c r="H4" s="2124"/>
    </row>
    <row r="5" spans="1:15" s="169" customFormat="1" ht="20.100000000000001" customHeight="1" thickBot="1">
      <c r="A5" s="2119"/>
      <c r="B5" s="2121"/>
      <c r="C5" s="170" t="s">
        <v>7525</v>
      </c>
      <c r="D5" s="1087" t="s">
        <v>1432</v>
      </c>
      <c r="E5" s="170" t="s">
        <v>7525</v>
      </c>
      <c r="F5" s="1087" t="s">
        <v>1432</v>
      </c>
      <c r="G5" s="170" t="s">
        <v>7525</v>
      </c>
      <c r="H5" s="809" t="s">
        <v>1432</v>
      </c>
      <c r="I5" s="171"/>
      <c r="J5" s="172"/>
      <c r="K5" s="173"/>
      <c r="N5" s="174"/>
      <c r="O5" s="173"/>
    </row>
    <row r="6" spans="1:15" ht="20.100000000000001" customHeight="1" thickTop="1" thickBot="1">
      <c r="A6" s="2104" t="s">
        <v>7438</v>
      </c>
      <c r="B6" s="2105"/>
      <c r="C6" s="185">
        <v>14364</v>
      </c>
      <c r="D6" s="186">
        <v>65112</v>
      </c>
      <c r="E6" s="185">
        <v>7070</v>
      </c>
      <c r="F6" s="187">
        <v>28481.64</v>
      </c>
      <c r="G6" s="188">
        <v>21434</v>
      </c>
      <c r="H6" s="189">
        <v>93593.64</v>
      </c>
    </row>
    <row r="7" spans="1:15" ht="20.100000000000001" customHeight="1" thickTop="1" thickBot="1">
      <c r="A7" s="2106" t="s">
        <v>7439</v>
      </c>
      <c r="B7" s="2107"/>
      <c r="C7" s="185">
        <v>19658</v>
      </c>
      <c r="D7" s="1088">
        <v>7881</v>
      </c>
      <c r="E7" s="185">
        <v>33712</v>
      </c>
      <c r="F7" s="1088">
        <v>123979.68</v>
      </c>
      <c r="G7" s="188">
        <v>53370</v>
      </c>
      <c r="H7" s="189">
        <v>131860.68</v>
      </c>
    </row>
    <row r="8" spans="1:15" ht="20.100000000000001" customHeight="1" thickTop="1" thickBot="1">
      <c r="A8" s="2108" t="s">
        <v>2383</v>
      </c>
      <c r="B8" s="2109"/>
      <c r="C8" s="185">
        <v>145569</v>
      </c>
      <c r="D8" s="1089">
        <v>590119.79999999993</v>
      </c>
      <c r="E8" s="185">
        <v>193353</v>
      </c>
      <c r="F8" s="1089">
        <v>684777.83999999985</v>
      </c>
      <c r="G8" s="188">
        <v>338922</v>
      </c>
      <c r="H8" s="224">
        <v>1274897.6399999997</v>
      </c>
    </row>
    <row r="9" spans="1:15" ht="20.100000000000001" customHeight="1" thickTop="1" thickBot="1">
      <c r="A9" s="2110" t="s">
        <v>2381</v>
      </c>
      <c r="B9" s="2111"/>
      <c r="C9" s="185">
        <v>6859</v>
      </c>
      <c r="D9" s="1090"/>
      <c r="E9" s="185">
        <v>3233</v>
      </c>
      <c r="F9" s="1090"/>
      <c r="G9" s="188">
        <v>10092</v>
      </c>
      <c r="H9" s="189"/>
    </row>
    <row r="10" spans="1:15" ht="20.100000000000001" customHeight="1" thickTop="1" thickBot="1">
      <c r="A10" s="2112" t="s">
        <v>2382</v>
      </c>
      <c r="B10" s="2113"/>
      <c r="C10" s="185">
        <v>8708</v>
      </c>
      <c r="D10" s="1090"/>
      <c r="E10" s="185">
        <v>12938</v>
      </c>
      <c r="F10" s="1090"/>
      <c r="G10" s="188">
        <v>21646</v>
      </c>
      <c r="H10" s="189"/>
    </row>
    <row r="11" spans="1:15" ht="20.100000000000001" customHeight="1" thickTop="1" thickBot="1">
      <c r="A11" s="817"/>
      <c r="B11" s="1091" t="s">
        <v>2384</v>
      </c>
      <c r="C11" s="185">
        <v>10746</v>
      </c>
      <c r="D11" s="1092">
        <v>44333.319999999992</v>
      </c>
      <c r="E11" s="185">
        <v>17209</v>
      </c>
      <c r="F11" s="1092">
        <v>59937.599999999999</v>
      </c>
      <c r="G11" s="188">
        <v>27955</v>
      </c>
      <c r="H11" s="810">
        <v>104270.91999999998</v>
      </c>
    </row>
    <row r="12" spans="1:15" ht="20.100000000000001" customHeight="1" thickTop="1" thickBot="1">
      <c r="A12" s="1093" t="s">
        <v>1577</v>
      </c>
      <c r="B12" s="1094" t="s">
        <v>1578</v>
      </c>
      <c r="C12" s="185">
        <v>984</v>
      </c>
      <c r="D12" s="1095">
        <v>6034</v>
      </c>
      <c r="E12" s="185">
        <v>509</v>
      </c>
      <c r="F12" s="1095">
        <v>2905.3199999999997</v>
      </c>
      <c r="G12" s="188">
        <v>1493</v>
      </c>
      <c r="H12" s="223">
        <v>8939.32</v>
      </c>
    </row>
    <row r="13" spans="1:15" ht="20.100000000000001" customHeight="1" thickTop="1" thickBot="1">
      <c r="A13" s="1093" t="s">
        <v>1579</v>
      </c>
      <c r="B13" s="1094" t="s">
        <v>1580</v>
      </c>
      <c r="C13" s="185">
        <v>10084</v>
      </c>
      <c r="D13" s="1095">
        <v>39098.400000000001</v>
      </c>
      <c r="E13" s="185">
        <v>14193</v>
      </c>
      <c r="F13" s="1095">
        <v>46796.639999999992</v>
      </c>
      <c r="G13" s="188">
        <v>24277</v>
      </c>
      <c r="H13" s="223">
        <v>85895.039999999994</v>
      </c>
    </row>
    <row r="14" spans="1:15" ht="20.100000000000001" customHeight="1" thickTop="1" thickBot="1">
      <c r="A14" s="1096" t="s">
        <v>1581</v>
      </c>
      <c r="B14" s="566" t="s">
        <v>1582</v>
      </c>
      <c r="C14" s="185">
        <v>998</v>
      </c>
      <c r="D14" s="1088">
        <v>3903</v>
      </c>
      <c r="E14" s="185">
        <v>1145</v>
      </c>
      <c r="F14" s="1088">
        <v>3866.2799999999997</v>
      </c>
      <c r="G14" s="188">
        <v>2143</v>
      </c>
      <c r="H14" s="189">
        <v>7769.28</v>
      </c>
    </row>
    <row r="15" spans="1:15" ht="20.100000000000001" customHeight="1" thickTop="1" thickBot="1">
      <c r="A15" s="1097" t="s">
        <v>1584</v>
      </c>
      <c r="B15" s="1098" t="s">
        <v>1585</v>
      </c>
      <c r="C15" s="185">
        <v>0</v>
      </c>
      <c r="D15" s="1088">
        <v>0</v>
      </c>
      <c r="E15" s="185">
        <v>9</v>
      </c>
      <c r="F15" s="1088">
        <v>17.16</v>
      </c>
      <c r="G15" s="188">
        <v>9</v>
      </c>
      <c r="H15" s="189">
        <v>17.16</v>
      </c>
    </row>
    <row r="16" spans="1:15" ht="20.100000000000001" customHeight="1" thickTop="1" thickBot="1">
      <c r="A16" s="1096" t="s">
        <v>1575</v>
      </c>
      <c r="B16" s="566" t="s">
        <v>1576</v>
      </c>
      <c r="C16" s="185">
        <v>0</v>
      </c>
      <c r="D16" s="1088">
        <v>3</v>
      </c>
      <c r="E16" s="185">
        <v>9</v>
      </c>
      <c r="F16" s="1088">
        <v>44.879999999999995</v>
      </c>
      <c r="G16" s="188">
        <v>9</v>
      </c>
      <c r="H16" s="189">
        <v>47.879999999999995</v>
      </c>
    </row>
    <row r="17" spans="1:8" ht="20.100000000000001" customHeight="1" thickTop="1" thickBot="1">
      <c r="A17" s="1096" t="s">
        <v>1586</v>
      </c>
      <c r="B17" s="566" t="s">
        <v>1587</v>
      </c>
      <c r="C17" s="185">
        <v>1</v>
      </c>
      <c r="D17" s="1088">
        <v>14.520000000000001</v>
      </c>
      <c r="E17" s="185">
        <v>0</v>
      </c>
      <c r="F17" s="1088">
        <v>1.3200000000000003</v>
      </c>
      <c r="G17" s="188">
        <v>1</v>
      </c>
      <c r="H17" s="189">
        <v>15.840000000000002</v>
      </c>
    </row>
    <row r="18" spans="1:8" ht="20.100000000000001" customHeight="1" thickTop="1" thickBot="1">
      <c r="A18" s="1096" t="s">
        <v>1588</v>
      </c>
      <c r="B18" s="566" t="s">
        <v>1589</v>
      </c>
      <c r="C18" s="185">
        <v>828</v>
      </c>
      <c r="D18" s="1088">
        <v>4590.96</v>
      </c>
      <c r="E18" s="185">
        <v>3030</v>
      </c>
      <c r="F18" s="1088">
        <v>10695.96</v>
      </c>
      <c r="G18" s="188">
        <v>3858</v>
      </c>
      <c r="H18" s="189">
        <v>15286.919999999998</v>
      </c>
    </row>
    <row r="19" spans="1:8" ht="20.100000000000001" customHeight="1" thickTop="1" thickBot="1">
      <c r="A19" s="1096" t="s">
        <v>1590</v>
      </c>
      <c r="B19" s="566" t="s">
        <v>1591</v>
      </c>
      <c r="C19" s="185">
        <v>7814</v>
      </c>
      <c r="D19" s="1088">
        <v>29585.160000000003</v>
      </c>
      <c r="E19" s="185">
        <v>9787</v>
      </c>
      <c r="F19" s="1088">
        <v>34917.960000000006</v>
      </c>
      <c r="G19" s="188">
        <v>17601</v>
      </c>
      <c r="H19" s="189">
        <v>64503.12000000001</v>
      </c>
    </row>
    <row r="20" spans="1:8" ht="20.100000000000001" customHeight="1" thickTop="1" thickBot="1">
      <c r="A20" s="1093" t="s">
        <v>1592</v>
      </c>
      <c r="B20" s="1094" t="s">
        <v>1593</v>
      </c>
      <c r="C20" s="185">
        <v>164</v>
      </c>
      <c r="D20" s="1095">
        <v>517</v>
      </c>
      <c r="E20" s="185">
        <v>1797</v>
      </c>
      <c r="F20" s="1095">
        <v>5829.1200000000008</v>
      </c>
      <c r="G20" s="188">
        <v>1961</v>
      </c>
      <c r="H20" s="223">
        <v>6346.1200000000008</v>
      </c>
    </row>
    <row r="21" spans="1:8" ht="20.100000000000001" customHeight="1" thickTop="1" thickBot="1">
      <c r="A21" s="1093" t="s">
        <v>1594</v>
      </c>
      <c r="B21" s="1094" t="s">
        <v>1595</v>
      </c>
      <c r="C21" s="185">
        <v>0</v>
      </c>
      <c r="D21" s="1095">
        <v>0</v>
      </c>
      <c r="E21" s="185">
        <v>0</v>
      </c>
      <c r="F21" s="1095">
        <v>1</v>
      </c>
      <c r="G21" s="188">
        <v>0</v>
      </c>
      <c r="H21" s="223">
        <v>1</v>
      </c>
    </row>
    <row r="22" spans="1:8" ht="20.100000000000001" customHeight="1" thickTop="1" thickBot="1">
      <c r="A22" s="1093" t="s">
        <v>1596</v>
      </c>
      <c r="B22" s="1094" t="s">
        <v>1597</v>
      </c>
      <c r="C22" s="185">
        <v>0</v>
      </c>
      <c r="D22" s="1095">
        <v>0</v>
      </c>
      <c r="E22" s="185">
        <v>0</v>
      </c>
      <c r="F22" s="1095">
        <v>1</v>
      </c>
      <c r="G22" s="188">
        <v>0</v>
      </c>
      <c r="H22" s="223">
        <v>1</v>
      </c>
    </row>
    <row r="23" spans="1:8" ht="20.100000000000001" customHeight="1" thickTop="1" thickBot="1">
      <c r="A23" s="1093" t="s">
        <v>1598</v>
      </c>
      <c r="B23" s="1094" t="s">
        <v>1599</v>
      </c>
      <c r="C23" s="185">
        <v>0</v>
      </c>
      <c r="D23" s="1095">
        <v>0</v>
      </c>
      <c r="E23" s="185">
        <v>0</v>
      </c>
      <c r="F23" s="1095">
        <v>1</v>
      </c>
      <c r="G23" s="188">
        <v>0</v>
      </c>
      <c r="H23" s="223">
        <v>1</v>
      </c>
    </row>
    <row r="24" spans="1:8" ht="20.100000000000001" customHeight="1" thickTop="1" thickBot="1">
      <c r="A24" s="1096" t="s">
        <v>1600</v>
      </c>
      <c r="B24" s="566" t="s">
        <v>1601</v>
      </c>
      <c r="C24" s="185">
        <v>408</v>
      </c>
      <c r="D24" s="1088">
        <v>2966.0399999999995</v>
      </c>
      <c r="E24" s="185">
        <v>895</v>
      </c>
      <c r="F24" s="1088">
        <v>2746.9199999999996</v>
      </c>
      <c r="G24" s="188">
        <v>1303</v>
      </c>
      <c r="H24" s="189">
        <v>5712.9599999999991</v>
      </c>
    </row>
    <row r="25" spans="1:8" ht="20.100000000000001" customHeight="1" thickTop="1" thickBot="1">
      <c r="A25" s="1097" t="s">
        <v>1602</v>
      </c>
      <c r="B25" s="1098" t="s">
        <v>1603</v>
      </c>
      <c r="C25" s="185">
        <v>40</v>
      </c>
      <c r="D25" s="1088">
        <v>168.96000000000004</v>
      </c>
      <c r="E25" s="185">
        <v>64</v>
      </c>
      <c r="F25" s="1088">
        <v>390.72</v>
      </c>
      <c r="G25" s="188">
        <v>104</v>
      </c>
      <c r="H25" s="189">
        <v>559.68000000000006</v>
      </c>
    </row>
    <row r="26" spans="1:8" ht="20.100000000000001" customHeight="1" thickTop="1" thickBot="1">
      <c r="A26" s="1097" t="s">
        <v>1604</v>
      </c>
      <c r="B26" s="1098" t="s">
        <v>1605</v>
      </c>
      <c r="C26" s="185">
        <v>0</v>
      </c>
      <c r="D26" s="1088">
        <v>0</v>
      </c>
      <c r="E26" s="185">
        <v>0</v>
      </c>
      <c r="F26" s="1088">
        <v>1.3200000000000003</v>
      </c>
      <c r="G26" s="188">
        <v>0</v>
      </c>
      <c r="H26" s="189">
        <v>1.3200000000000003</v>
      </c>
    </row>
    <row r="27" spans="1:8" ht="20.100000000000001" customHeight="1" thickTop="1" thickBot="1">
      <c r="A27" s="1097" t="s">
        <v>1606</v>
      </c>
      <c r="B27" s="1098" t="s">
        <v>1607</v>
      </c>
      <c r="C27" s="185">
        <v>467</v>
      </c>
      <c r="D27" s="1088">
        <v>2472</v>
      </c>
      <c r="E27" s="185">
        <v>434</v>
      </c>
      <c r="F27" s="1088">
        <v>1333.2</v>
      </c>
      <c r="G27" s="188">
        <v>901</v>
      </c>
      <c r="H27" s="189">
        <v>3805.2</v>
      </c>
    </row>
    <row r="28" spans="1:8" ht="20.100000000000001" customHeight="1" thickTop="1" thickBot="1">
      <c r="A28" s="1096" t="s">
        <v>1608</v>
      </c>
      <c r="B28" s="566" t="s">
        <v>1609</v>
      </c>
      <c r="C28" s="185">
        <v>10</v>
      </c>
      <c r="D28" s="1088">
        <v>48.84</v>
      </c>
      <c r="E28" s="185">
        <v>10</v>
      </c>
      <c r="F28" s="1088">
        <v>7.919999999999999</v>
      </c>
      <c r="G28" s="188">
        <v>20</v>
      </c>
      <c r="H28" s="189">
        <v>56.760000000000005</v>
      </c>
    </row>
    <row r="29" spans="1:8" ht="20.100000000000001" customHeight="1" thickTop="1" thickBot="1">
      <c r="A29" s="1097" t="s">
        <v>1610</v>
      </c>
      <c r="B29" s="1098" t="s">
        <v>1611</v>
      </c>
      <c r="C29" s="185">
        <v>10</v>
      </c>
      <c r="D29" s="1099">
        <v>48.84</v>
      </c>
      <c r="E29" s="185">
        <v>10</v>
      </c>
      <c r="F29" s="1088">
        <v>7.919999999999999</v>
      </c>
      <c r="G29" s="188">
        <v>20</v>
      </c>
      <c r="H29" s="189">
        <v>56.760000000000005</v>
      </c>
    </row>
    <row r="30" spans="1:8" ht="20.100000000000001" customHeight="1" thickTop="1" thickBot="1">
      <c r="A30" s="1097" t="s">
        <v>1612</v>
      </c>
      <c r="B30" s="1098" t="s">
        <v>1613</v>
      </c>
      <c r="C30" s="185">
        <v>0</v>
      </c>
      <c r="D30" s="1099">
        <v>0</v>
      </c>
      <c r="E30" s="185">
        <v>12</v>
      </c>
      <c r="F30" s="1088">
        <v>36.959999999999994</v>
      </c>
      <c r="G30" s="188">
        <v>12</v>
      </c>
      <c r="H30" s="189">
        <v>36.959999999999994</v>
      </c>
    </row>
    <row r="31" spans="1:8" ht="20.100000000000001" customHeight="1" thickTop="1" thickBot="1">
      <c r="A31" s="1093" t="s">
        <v>1614</v>
      </c>
      <c r="B31" s="1094" t="s">
        <v>1615</v>
      </c>
      <c r="C31" s="185">
        <v>0</v>
      </c>
      <c r="D31" s="1100">
        <v>0</v>
      </c>
      <c r="E31" s="185">
        <v>0</v>
      </c>
      <c r="F31" s="1095">
        <v>0</v>
      </c>
      <c r="G31" s="188">
        <v>0</v>
      </c>
      <c r="H31" s="223">
        <v>0</v>
      </c>
    </row>
    <row r="32" spans="1:8" ht="20.100000000000001" customHeight="1" thickTop="1" thickBot="1">
      <c r="A32" s="1096" t="s">
        <v>1616</v>
      </c>
      <c r="B32" s="566" t="s">
        <v>1617</v>
      </c>
      <c r="C32" s="185">
        <v>0</v>
      </c>
      <c r="D32" s="1099">
        <v>0</v>
      </c>
      <c r="E32" s="185">
        <v>6</v>
      </c>
      <c r="F32" s="1088">
        <v>33</v>
      </c>
      <c r="G32" s="188">
        <v>6</v>
      </c>
      <c r="H32" s="189">
        <v>33</v>
      </c>
    </row>
    <row r="33" spans="1:8" ht="20.100000000000001" customHeight="1" thickTop="1" thickBot="1">
      <c r="A33" s="1101" t="s">
        <v>1618</v>
      </c>
      <c r="B33" s="1098" t="s">
        <v>1619</v>
      </c>
      <c r="C33" s="185">
        <v>6</v>
      </c>
      <c r="D33" s="1099">
        <v>15</v>
      </c>
      <c r="E33" s="185">
        <v>1</v>
      </c>
      <c r="F33" s="1088">
        <v>3.9599999999999995</v>
      </c>
      <c r="G33" s="188">
        <v>7</v>
      </c>
      <c r="H33" s="189">
        <v>18.96</v>
      </c>
    </row>
    <row r="34" spans="1:8" ht="20.100000000000001" customHeight="1" thickTop="1" thickBot="1">
      <c r="A34" s="1096"/>
      <c r="B34" s="566"/>
      <c r="C34" s="185">
        <v>0</v>
      </c>
      <c r="D34" s="1099"/>
      <c r="E34" s="185">
        <v>0</v>
      </c>
      <c r="F34" s="1088"/>
      <c r="G34" s="188">
        <v>0</v>
      </c>
      <c r="H34" s="189"/>
    </row>
    <row r="35" spans="1:8" ht="20.100000000000001" customHeight="1" thickTop="1" thickBot="1">
      <c r="A35" s="2110" t="s">
        <v>2381</v>
      </c>
      <c r="B35" s="2111"/>
      <c r="C35" s="185">
        <v>6550</v>
      </c>
      <c r="D35" s="1099"/>
      <c r="E35" s="185">
        <v>2960</v>
      </c>
      <c r="F35" s="1088"/>
      <c r="G35" s="188">
        <v>9510</v>
      </c>
      <c r="H35" s="189"/>
    </row>
    <row r="36" spans="1:8" ht="20.100000000000001" customHeight="1" thickTop="1" thickBot="1">
      <c r="A36" s="2112" t="s">
        <v>2382</v>
      </c>
      <c r="B36" s="2113"/>
      <c r="C36" s="185">
        <v>9574</v>
      </c>
      <c r="D36" s="1099"/>
      <c r="E36" s="185">
        <v>19519</v>
      </c>
      <c r="F36" s="1088"/>
      <c r="G36" s="188">
        <v>29093</v>
      </c>
      <c r="H36" s="189"/>
    </row>
    <row r="37" spans="1:8" ht="20.100000000000001" customHeight="1" thickTop="1" thickBot="1">
      <c r="A37" s="1102"/>
      <c r="B37" s="1091" t="s">
        <v>2385</v>
      </c>
      <c r="C37" s="185">
        <v>132066</v>
      </c>
      <c r="D37" s="1103">
        <v>535099.64</v>
      </c>
      <c r="E37" s="185">
        <v>173634</v>
      </c>
      <c r="F37" s="1103">
        <v>616254.95999999985</v>
      </c>
      <c r="G37" s="188">
        <v>305700</v>
      </c>
      <c r="H37" s="810">
        <v>1151354.5999999999</v>
      </c>
    </row>
    <row r="38" spans="1:8" ht="20.100000000000001" customHeight="1" thickTop="1" thickBot="1">
      <c r="A38" s="1104" t="s">
        <v>1577</v>
      </c>
      <c r="B38" s="1105" t="s">
        <v>1578</v>
      </c>
      <c r="C38" s="185">
        <v>2102</v>
      </c>
      <c r="D38" s="1106">
        <v>176.88000000000002</v>
      </c>
      <c r="E38" s="185">
        <v>6060</v>
      </c>
      <c r="F38" s="1107">
        <v>25755.84</v>
      </c>
      <c r="G38" s="188">
        <v>6095</v>
      </c>
      <c r="H38" s="810">
        <v>25932.720000000001</v>
      </c>
    </row>
    <row r="39" spans="1:8" ht="20.100000000000001" customHeight="1" thickTop="1" thickBot="1">
      <c r="A39" s="1102" t="s">
        <v>1579</v>
      </c>
      <c r="B39" s="1091" t="s">
        <v>1580</v>
      </c>
      <c r="C39" s="185">
        <v>12724</v>
      </c>
      <c r="D39" s="1106">
        <v>38023</v>
      </c>
      <c r="E39" s="185">
        <v>19519</v>
      </c>
      <c r="F39" s="1107">
        <v>77437.8</v>
      </c>
      <c r="G39" s="188">
        <v>29093</v>
      </c>
      <c r="H39" s="810">
        <v>115460.8</v>
      </c>
    </row>
    <row r="40" spans="1:8" ht="20.100000000000001" customHeight="1" thickTop="1" thickBot="1">
      <c r="A40" s="1096" t="s">
        <v>1620</v>
      </c>
      <c r="B40" s="1108" t="s">
        <v>1621</v>
      </c>
      <c r="C40" s="185">
        <v>26</v>
      </c>
      <c r="D40" s="1088">
        <v>18</v>
      </c>
      <c r="E40" s="185">
        <v>11</v>
      </c>
      <c r="F40" s="1088">
        <v>13</v>
      </c>
      <c r="G40" s="188">
        <v>33</v>
      </c>
      <c r="H40" s="189">
        <v>31</v>
      </c>
    </row>
    <row r="41" spans="1:8" ht="20.100000000000001" customHeight="1" thickTop="1" thickBot="1">
      <c r="A41" s="1096" t="s">
        <v>1622</v>
      </c>
      <c r="B41" s="1109" t="s">
        <v>1623</v>
      </c>
      <c r="C41" s="185">
        <v>6</v>
      </c>
      <c r="D41" s="1099">
        <v>18</v>
      </c>
      <c r="E41" s="185">
        <v>19</v>
      </c>
      <c r="F41" s="1088">
        <v>59</v>
      </c>
      <c r="G41" s="188">
        <v>23</v>
      </c>
      <c r="H41" s="189">
        <v>77</v>
      </c>
    </row>
    <row r="42" spans="1:8" ht="20.100000000000001" customHeight="1" thickTop="1" thickBot="1">
      <c r="A42" s="1096" t="s">
        <v>1624</v>
      </c>
      <c r="B42" s="566" t="s">
        <v>1625</v>
      </c>
      <c r="C42" s="185">
        <v>2136</v>
      </c>
      <c r="D42" s="1099">
        <v>346</v>
      </c>
      <c r="E42" s="185">
        <v>6106</v>
      </c>
      <c r="F42" s="1088">
        <v>25753.200000000001</v>
      </c>
      <c r="G42" s="188">
        <v>6160</v>
      </c>
      <c r="H42" s="189">
        <v>26099.200000000001</v>
      </c>
    </row>
    <row r="43" spans="1:8" ht="20.100000000000001" customHeight="1" thickTop="1" thickBot="1">
      <c r="A43" s="1096" t="s">
        <v>1626</v>
      </c>
      <c r="B43" s="566" t="s">
        <v>1627</v>
      </c>
      <c r="C43" s="185">
        <v>525</v>
      </c>
      <c r="D43" s="1099">
        <v>1836</v>
      </c>
      <c r="E43" s="185">
        <v>312</v>
      </c>
      <c r="F43" s="1088">
        <v>772.2</v>
      </c>
      <c r="G43" s="188">
        <v>904</v>
      </c>
      <c r="H43" s="189">
        <v>2608.1999999999998</v>
      </c>
    </row>
    <row r="44" spans="1:8" ht="20.100000000000001" customHeight="1" thickTop="1" thickBot="1">
      <c r="A44" s="1096" t="s">
        <v>1628</v>
      </c>
      <c r="B44" s="566" t="s">
        <v>1629</v>
      </c>
      <c r="C44" s="185">
        <v>7340</v>
      </c>
      <c r="D44" s="1088">
        <v>27969.480000000003</v>
      </c>
      <c r="E44" s="185">
        <v>8481</v>
      </c>
      <c r="F44" s="1088">
        <v>30762.6</v>
      </c>
      <c r="G44" s="188">
        <v>15500</v>
      </c>
      <c r="H44" s="189">
        <v>58732.08</v>
      </c>
    </row>
    <row r="45" spans="1:8" ht="20.100000000000001" customHeight="1" thickTop="1" thickBot="1">
      <c r="A45" s="1096" t="s">
        <v>1630</v>
      </c>
      <c r="B45" s="566" t="s">
        <v>1631</v>
      </c>
      <c r="C45" s="185">
        <v>4924</v>
      </c>
      <c r="D45" s="1088">
        <v>14603.159999999998</v>
      </c>
      <c r="E45" s="185">
        <v>7839</v>
      </c>
      <c r="F45" s="1088">
        <v>26504.280000000002</v>
      </c>
      <c r="G45" s="188">
        <v>11517</v>
      </c>
      <c r="H45" s="189">
        <v>41107.440000000002</v>
      </c>
    </row>
    <row r="46" spans="1:8" ht="20.100000000000001" customHeight="1" thickTop="1" thickBot="1">
      <c r="A46" s="1096" t="s">
        <v>1632</v>
      </c>
      <c r="B46" s="566" t="s">
        <v>1633</v>
      </c>
      <c r="C46" s="185">
        <v>2334</v>
      </c>
      <c r="D46" s="1088">
        <v>10612.8</v>
      </c>
      <c r="E46" s="185">
        <v>2331</v>
      </c>
      <c r="F46" s="1088">
        <v>7872.48</v>
      </c>
      <c r="G46" s="188">
        <v>4732</v>
      </c>
      <c r="H46" s="189">
        <v>18485.28</v>
      </c>
    </row>
    <row r="47" spans="1:8" ht="20.100000000000001" customHeight="1" thickTop="1" thickBot="1">
      <c r="A47" s="1096" t="s">
        <v>1634</v>
      </c>
      <c r="B47" s="566" t="s">
        <v>1635</v>
      </c>
      <c r="C47" s="185">
        <v>4621</v>
      </c>
      <c r="D47" s="1088">
        <v>17064.96</v>
      </c>
      <c r="E47" s="185">
        <v>4944</v>
      </c>
      <c r="F47" s="1088">
        <v>15013.68</v>
      </c>
      <c r="G47" s="188">
        <v>9549</v>
      </c>
      <c r="H47" s="189">
        <v>32078.639999999999</v>
      </c>
    </row>
    <row r="48" spans="1:8" ht="20.100000000000001" customHeight="1" thickTop="1" thickBot="1">
      <c r="A48" s="1096" t="s">
        <v>1636</v>
      </c>
      <c r="B48" s="566" t="s">
        <v>1637</v>
      </c>
      <c r="C48" s="185">
        <v>7340</v>
      </c>
      <c r="D48" s="1088">
        <v>27969.480000000003</v>
      </c>
      <c r="E48" s="185">
        <v>8481</v>
      </c>
      <c r="F48" s="1088">
        <v>30762.6</v>
      </c>
      <c r="G48" s="188">
        <v>15500</v>
      </c>
      <c r="H48" s="189">
        <v>58732.08</v>
      </c>
    </row>
    <row r="49" spans="1:8" ht="20.100000000000001" customHeight="1" thickTop="1" thickBot="1">
      <c r="A49" s="1096" t="s">
        <v>1638</v>
      </c>
      <c r="B49" s="566" t="s">
        <v>1639</v>
      </c>
      <c r="C49" s="185">
        <v>6452</v>
      </c>
      <c r="D49" s="1088">
        <v>21790.559999999998</v>
      </c>
      <c r="E49" s="185">
        <v>8850</v>
      </c>
      <c r="F49" s="1088">
        <v>31731.480000000003</v>
      </c>
      <c r="G49" s="188">
        <v>14304</v>
      </c>
      <c r="H49" s="189">
        <v>53522.04</v>
      </c>
    </row>
    <row r="50" spans="1:8" ht="20.100000000000001" customHeight="1" thickTop="1" thickBot="1">
      <c r="A50" s="1096" t="s">
        <v>1640</v>
      </c>
      <c r="B50" s="566" t="s">
        <v>1641</v>
      </c>
      <c r="C50" s="185">
        <v>1276</v>
      </c>
      <c r="D50" s="1088">
        <v>2585.88</v>
      </c>
      <c r="E50" s="185">
        <v>2172</v>
      </c>
      <c r="F50" s="1088">
        <v>7240.2</v>
      </c>
      <c r="G50" s="188">
        <v>3031</v>
      </c>
      <c r="H50" s="189">
        <v>9826.08</v>
      </c>
    </row>
    <row r="51" spans="1:8" ht="20.100000000000001" customHeight="1" thickTop="1" thickBot="1">
      <c r="A51" s="1096" t="s">
        <v>1642</v>
      </c>
      <c r="B51" s="566" t="s">
        <v>1643</v>
      </c>
      <c r="C51" s="185">
        <v>5485</v>
      </c>
      <c r="D51" s="1088">
        <v>20510.16</v>
      </c>
      <c r="E51" s="185">
        <v>6139</v>
      </c>
      <c r="F51" s="1088">
        <v>23152.799999999999</v>
      </c>
      <c r="G51" s="188">
        <v>11401</v>
      </c>
      <c r="H51" s="189">
        <v>43662.96</v>
      </c>
    </row>
    <row r="52" spans="1:8" ht="20.100000000000001" customHeight="1" thickTop="1" thickBot="1">
      <c r="A52" s="1096" t="s">
        <v>1644</v>
      </c>
      <c r="B52" s="566" t="s">
        <v>1645</v>
      </c>
      <c r="C52" s="185">
        <v>7730</v>
      </c>
      <c r="D52" s="1088">
        <v>27731</v>
      </c>
      <c r="E52" s="185">
        <v>9548</v>
      </c>
      <c r="F52" s="1088">
        <v>34429.560000000005</v>
      </c>
      <c r="G52" s="188">
        <v>16636</v>
      </c>
      <c r="H52" s="189">
        <v>62160.560000000005</v>
      </c>
    </row>
    <row r="53" spans="1:8" ht="20.100000000000001" customHeight="1" thickTop="1" thickBot="1">
      <c r="A53" s="1096" t="s">
        <v>1646</v>
      </c>
      <c r="B53" s="566" t="s">
        <v>1647</v>
      </c>
      <c r="C53" s="185">
        <v>2195</v>
      </c>
      <c r="D53" s="1088">
        <v>7428.9599999999991</v>
      </c>
      <c r="E53" s="185">
        <v>2847</v>
      </c>
      <c r="F53" s="1088">
        <v>8569.44</v>
      </c>
      <c r="G53" s="188">
        <v>4934</v>
      </c>
      <c r="H53" s="189">
        <v>15998.4</v>
      </c>
    </row>
    <row r="54" spans="1:8" ht="20.100000000000001" customHeight="1" thickTop="1" thickBot="1">
      <c r="A54" s="1096" t="s">
        <v>1648</v>
      </c>
      <c r="B54" s="566" t="s">
        <v>1649</v>
      </c>
      <c r="C54" s="185">
        <v>4233</v>
      </c>
      <c r="D54" s="1088">
        <v>17103.240000000002</v>
      </c>
      <c r="E54" s="185">
        <v>4398</v>
      </c>
      <c r="F54" s="1088">
        <v>16580.52</v>
      </c>
      <c r="G54" s="188">
        <v>8601</v>
      </c>
      <c r="H54" s="189">
        <v>33683.760000000002</v>
      </c>
    </row>
    <row r="55" spans="1:8" ht="20.100000000000001" customHeight="1" thickTop="1" thickBot="1">
      <c r="A55" s="1096" t="s">
        <v>1650</v>
      </c>
      <c r="B55" s="566" t="s">
        <v>1651</v>
      </c>
      <c r="C55" s="185">
        <v>6860</v>
      </c>
      <c r="D55" s="1088">
        <v>25733.4</v>
      </c>
      <c r="E55" s="185">
        <v>8506</v>
      </c>
      <c r="F55" s="1088">
        <v>31228.560000000001</v>
      </c>
      <c r="G55" s="188">
        <v>14680</v>
      </c>
      <c r="H55" s="189">
        <v>56961.960000000006</v>
      </c>
    </row>
    <row r="56" spans="1:8" ht="20.100000000000001" customHeight="1" thickTop="1" thickBot="1">
      <c r="A56" s="1096" t="s">
        <v>1652</v>
      </c>
      <c r="B56" s="566" t="s">
        <v>1653</v>
      </c>
      <c r="C56" s="185">
        <v>2966</v>
      </c>
      <c r="D56" s="1088">
        <v>13890</v>
      </c>
      <c r="E56" s="185">
        <v>2471</v>
      </c>
      <c r="F56" s="1088">
        <v>8507.4</v>
      </c>
      <c r="G56" s="188">
        <v>5773</v>
      </c>
      <c r="H56" s="189">
        <v>22397.4</v>
      </c>
    </row>
    <row r="57" spans="1:8" ht="20.100000000000001" customHeight="1" thickTop="1" thickBot="1">
      <c r="A57" s="1096" t="s">
        <v>1654</v>
      </c>
      <c r="B57" s="566" t="s">
        <v>2386</v>
      </c>
      <c r="C57" s="185">
        <v>0</v>
      </c>
      <c r="D57" s="1088">
        <v>0</v>
      </c>
      <c r="E57" s="185">
        <v>0</v>
      </c>
      <c r="F57" s="1088">
        <v>1</v>
      </c>
      <c r="G57" s="188">
        <v>0</v>
      </c>
      <c r="H57" s="189">
        <v>1</v>
      </c>
    </row>
    <row r="58" spans="1:8" ht="20.100000000000001" customHeight="1" thickTop="1" thickBot="1">
      <c r="A58" s="1096" t="s">
        <v>1655</v>
      </c>
      <c r="B58" s="566" t="s">
        <v>1656</v>
      </c>
      <c r="C58" s="185">
        <v>7767</v>
      </c>
      <c r="D58" s="1088">
        <v>27255.360000000001</v>
      </c>
      <c r="E58" s="185">
        <v>9859</v>
      </c>
      <c r="F58" s="1088">
        <v>35826.119999999995</v>
      </c>
      <c r="G58" s="188">
        <v>16805</v>
      </c>
      <c r="H58" s="189">
        <v>63081.479999999996</v>
      </c>
    </row>
    <row r="59" spans="1:8" ht="20.100000000000001" customHeight="1" thickTop="1" thickBot="1">
      <c r="A59" s="1110" t="s">
        <v>1657</v>
      </c>
      <c r="B59" s="566" t="s">
        <v>1658</v>
      </c>
      <c r="C59" s="185">
        <v>2227</v>
      </c>
      <c r="D59" s="1088">
        <v>11098.559999999998</v>
      </c>
      <c r="E59" s="185">
        <v>1646</v>
      </c>
      <c r="F59" s="1088">
        <v>4884</v>
      </c>
      <c r="G59" s="188">
        <v>4166</v>
      </c>
      <c r="H59" s="189">
        <v>15982.559999999998</v>
      </c>
    </row>
    <row r="60" spans="1:8" ht="20.100000000000001" customHeight="1" thickTop="1" thickBot="1">
      <c r="A60" s="1110" t="s">
        <v>1659</v>
      </c>
      <c r="B60" s="566" t="s">
        <v>1660</v>
      </c>
      <c r="C60" s="185">
        <v>0</v>
      </c>
      <c r="D60" s="1088">
        <v>1257.9599999999998</v>
      </c>
      <c r="E60" s="185">
        <v>0</v>
      </c>
      <c r="F60" s="1088">
        <v>147.83999999999997</v>
      </c>
      <c r="G60" s="188">
        <v>0</v>
      </c>
      <c r="H60" s="189">
        <v>1405.7999999999997</v>
      </c>
    </row>
    <row r="61" spans="1:8" ht="20.100000000000001" customHeight="1" thickTop="1" thickBot="1">
      <c r="A61" s="1110" t="s">
        <v>1661</v>
      </c>
      <c r="B61" s="566" t="s">
        <v>1662</v>
      </c>
      <c r="C61" s="185">
        <v>1992</v>
      </c>
      <c r="D61" s="1088">
        <v>10311.840000000002</v>
      </c>
      <c r="E61" s="185">
        <v>1328</v>
      </c>
      <c r="F61" s="1088">
        <v>3680.1600000000003</v>
      </c>
      <c r="G61" s="188">
        <v>3651</v>
      </c>
      <c r="H61" s="189">
        <v>13992.000000000002</v>
      </c>
    </row>
    <row r="62" spans="1:8" ht="20.100000000000001" customHeight="1" thickTop="1" thickBot="1">
      <c r="A62" s="1110" t="s">
        <v>1663</v>
      </c>
      <c r="B62" s="566" t="s">
        <v>1664</v>
      </c>
      <c r="C62" s="185">
        <v>1992</v>
      </c>
      <c r="D62" s="1088">
        <v>10311.840000000002</v>
      </c>
      <c r="E62" s="185">
        <v>1328</v>
      </c>
      <c r="F62" s="1088">
        <v>3680.1600000000003</v>
      </c>
      <c r="G62" s="188">
        <v>3651</v>
      </c>
      <c r="H62" s="189">
        <v>13992.000000000002</v>
      </c>
    </row>
    <row r="63" spans="1:8" ht="20.100000000000001" customHeight="1" thickTop="1" thickBot="1">
      <c r="A63" s="1111" t="s">
        <v>1665</v>
      </c>
      <c r="B63" s="1112" t="s">
        <v>1666</v>
      </c>
      <c r="C63" s="185">
        <v>0</v>
      </c>
      <c r="D63" s="1088">
        <v>0</v>
      </c>
      <c r="E63" s="185">
        <v>0</v>
      </c>
      <c r="F63" s="1088">
        <v>1</v>
      </c>
      <c r="G63" s="188">
        <v>0</v>
      </c>
      <c r="H63" s="189">
        <v>1</v>
      </c>
    </row>
    <row r="64" spans="1:8" ht="20.100000000000001" customHeight="1" thickTop="1" thickBot="1">
      <c r="A64" s="1110" t="s">
        <v>1667</v>
      </c>
      <c r="B64" s="566" t="s">
        <v>1668</v>
      </c>
      <c r="C64" s="185">
        <v>138</v>
      </c>
      <c r="D64" s="1088">
        <v>407.87999999999994</v>
      </c>
      <c r="E64" s="185">
        <v>118</v>
      </c>
      <c r="F64" s="1088">
        <v>302.27999999999997</v>
      </c>
      <c r="G64" s="188">
        <v>262</v>
      </c>
      <c r="H64" s="189">
        <v>710.15999999999985</v>
      </c>
    </row>
    <row r="65" spans="1:8" ht="20.100000000000001" customHeight="1" thickTop="1" thickBot="1">
      <c r="A65" s="1096" t="s">
        <v>1669</v>
      </c>
      <c r="B65" s="566" t="s">
        <v>1670</v>
      </c>
      <c r="C65" s="185">
        <v>131</v>
      </c>
      <c r="D65" s="1088">
        <v>424</v>
      </c>
      <c r="E65" s="185">
        <v>116</v>
      </c>
      <c r="F65" s="1088">
        <v>291.72000000000003</v>
      </c>
      <c r="G65" s="188">
        <v>253</v>
      </c>
      <c r="H65" s="189">
        <v>715.72</v>
      </c>
    </row>
    <row r="66" spans="1:8" ht="20.100000000000001" customHeight="1" thickTop="1" thickBot="1">
      <c r="A66" s="1096" t="s">
        <v>1671</v>
      </c>
      <c r="B66" s="566" t="s">
        <v>1672</v>
      </c>
      <c r="C66" s="185">
        <v>144</v>
      </c>
      <c r="D66" s="1088">
        <v>427.67999999999995</v>
      </c>
      <c r="E66" s="185">
        <v>122</v>
      </c>
      <c r="F66" s="1088">
        <v>339.23999999999995</v>
      </c>
      <c r="G66" s="188">
        <v>270</v>
      </c>
      <c r="H66" s="189">
        <v>766.91999999999985</v>
      </c>
    </row>
    <row r="67" spans="1:8" ht="20.100000000000001" customHeight="1" thickTop="1" thickBot="1">
      <c r="A67" s="1096" t="s">
        <v>1673</v>
      </c>
      <c r="B67" s="566" t="s">
        <v>1674</v>
      </c>
      <c r="C67" s="185">
        <v>0</v>
      </c>
      <c r="D67" s="1088">
        <v>879.11999999999989</v>
      </c>
      <c r="E67" s="185">
        <v>0</v>
      </c>
      <c r="F67" s="1088">
        <v>170.28</v>
      </c>
      <c r="G67" s="188">
        <v>0</v>
      </c>
      <c r="H67" s="189">
        <v>1049.3999999999999</v>
      </c>
    </row>
    <row r="68" spans="1:8" ht="20.100000000000001" customHeight="1" thickTop="1" thickBot="1">
      <c r="A68" s="1096" t="s">
        <v>1675</v>
      </c>
      <c r="B68" s="566" t="s">
        <v>1676</v>
      </c>
      <c r="C68" s="185">
        <v>3991</v>
      </c>
      <c r="D68" s="1088">
        <v>15000</v>
      </c>
      <c r="E68" s="185">
        <v>5736</v>
      </c>
      <c r="F68" s="1088">
        <v>19368.359999999997</v>
      </c>
      <c r="G68" s="188">
        <v>9193</v>
      </c>
      <c r="H68" s="189">
        <v>34368.36</v>
      </c>
    </row>
    <row r="69" spans="1:8" ht="20.100000000000001" customHeight="1" thickTop="1" thickBot="1">
      <c r="A69" s="1110" t="s">
        <v>1677</v>
      </c>
      <c r="B69" s="566" t="s">
        <v>1678</v>
      </c>
      <c r="C69" s="185">
        <v>7767</v>
      </c>
      <c r="D69" s="1088">
        <v>27255.360000000001</v>
      </c>
      <c r="E69" s="185">
        <v>9859</v>
      </c>
      <c r="F69" s="1088">
        <v>35826.119999999995</v>
      </c>
      <c r="G69" s="188">
        <v>16805</v>
      </c>
      <c r="H69" s="189">
        <v>63081.479999999996</v>
      </c>
    </row>
    <row r="70" spans="1:8" ht="20.100000000000001" customHeight="1" thickTop="1" thickBot="1">
      <c r="A70" s="1096" t="s">
        <v>1681</v>
      </c>
      <c r="B70" s="566" t="s">
        <v>1682</v>
      </c>
      <c r="C70" s="185">
        <v>2481</v>
      </c>
      <c r="D70" s="1088">
        <v>10431.959999999999</v>
      </c>
      <c r="E70" s="185">
        <v>2555</v>
      </c>
      <c r="F70" s="1088">
        <v>8374.08</v>
      </c>
      <c r="G70" s="188">
        <v>5013</v>
      </c>
      <c r="H70" s="189">
        <v>18806.04</v>
      </c>
    </row>
    <row r="71" spans="1:8" ht="20.100000000000001" customHeight="1" thickTop="1" thickBot="1">
      <c r="A71" s="1096" t="s">
        <v>1683</v>
      </c>
      <c r="B71" s="566" t="s">
        <v>1684</v>
      </c>
      <c r="C71" s="185">
        <v>253</v>
      </c>
      <c r="D71" s="1088">
        <v>714</v>
      </c>
      <c r="E71" s="185">
        <v>435</v>
      </c>
      <c r="F71" s="1088">
        <v>1247.4000000000001</v>
      </c>
      <c r="G71" s="188">
        <v>618</v>
      </c>
      <c r="H71" s="189">
        <v>1961.4</v>
      </c>
    </row>
    <row r="72" spans="1:8" ht="20.100000000000001" customHeight="1" thickTop="1" thickBot="1">
      <c r="A72" s="1096" t="s">
        <v>1685</v>
      </c>
      <c r="B72" s="566" t="s">
        <v>1686</v>
      </c>
      <c r="C72" s="185">
        <v>7617</v>
      </c>
      <c r="D72" s="1088">
        <v>27826.92</v>
      </c>
      <c r="E72" s="185">
        <v>9391</v>
      </c>
      <c r="F72" s="1088">
        <v>34323.960000000006</v>
      </c>
      <c r="G72" s="188">
        <v>16305</v>
      </c>
      <c r="H72" s="189">
        <v>62150.880000000005</v>
      </c>
    </row>
    <row r="73" spans="1:8" ht="20.100000000000001" customHeight="1" thickTop="1" thickBot="1">
      <c r="A73" s="1096" t="s">
        <v>1687</v>
      </c>
      <c r="B73" s="566" t="s">
        <v>1688</v>
      </c>
      <c r="C73" s="185">
        <v>4722</v>
      </c>
      <c r="D73" s="1088">
        <v>17540.16</v>
      </c>
      <c r="E73" s="185">
        <v>5956</v>
      </c>
      <c r="F73" s="1088">
        <v>20540.519999999997</v>
      </c>
      <c r="G73" s="188">
        <v>10284</v>
      </c>
      <c r="H73" s="189">
        <v>38080.679999999993</v>
      </c>
    </row>
    <row r="74" spans="1:8" ht="20.100000000000001" customHeight="1" thickTop="1" thickBot="1">
      <c r="A74" s="1113" t="s">
        <v>1689</v>
      </c>
      <c r="B74" s="175" t="s">
        <v>1690</v>
      </c>
      <c r="C74" s="185">
        <v>1701</v>
      </c>
      <c r="D74" s="1088">
        <v>4656.96</v>
      </c>
      <c r="E74" s="185">
        <v>1680</v>
      </c>
      <c r="F74" s="1088">
        <v>4441.8</v>
      </c>
      <c r="G74" s="188">
        <v>3509</v>
      </c>
      <c r="H74" s="189">
        <v>9098.76</v>
      </c>
    </row>
    <row r="75" spans="1:8" ht="20.100000000000001" customHeight="1" thickTop="1" thickBot="1">
      <c r="A75" s="1096" t="s">
        <v>1691</v>
      </c>
      <c r="B75" s="566" t="s">
        <v>1692</v>
      </c>
      <c r="C75" s="185">
        <v>14</v>
      </c>
      <c r="D75" s="1088">
        <v>27.720000000000002</v>
      </c>
      <c r="E75" s="185">
        <v>17</v>
      </c>
      <c r="F75" s="1088">
        <v>21.120000000000005</v>
      </c>
      <c r="G75" s="188">
        <v>25</v>
      </c>
      <c r="H75" s="189">
        <v>48.84</v>
      </c>
    </row>
    <row r="76" spans="1:8" ht="20.100000000000001" customHeight="1" thickTop="1" thickBot="1">
      <c r="A76" s="1096" t="s">
        <v>1693</v>
      </c>
      <c r="B76" s="566" t="s">
        <v>1694</v>
      </c>
      <c r="C76" s="185">
        <v>3510</v>
      </c>
      <c r="D76" s="1088">
        <v>13184.159999999998</v>
      </c>
      <c r="E76" s="185">
        <v>4508</v>
      </c>
      <c r="F76" s="1088">
        <v>15220.919999999998</v>
      </c>
      <c r="G76" s="188">
        <v>7633</v>
      </c>
      <c r="H76" s="189">
        <v>28405.079999999994</v>
      </c>
    </row>
    <row r="77" spans="1:8" ht="20.100000000000001" customHeight="1" thickTop="1" thickBot="1">
      <c r="A77" s="1096" t="s">
        <v>1695</v>
      </c>
      <c r="B77" s="566" t="s">
        <v>1696</v>
      </c>
      <c r="C77" s="185">
        <v>1922</v>
      </c>
      <c r="D77" s="1088">
        <v>9603</v>
      </c>
      <c r="E77" s="185">
        <v>1769</v>
      </c>
      <c r="F77" s="1088">
        <v>7785.36</v>
      </c>
      <c r="G77" s="188">
        <v>3767</v>
      </c>
      <c r="H77" s="189">
        <v>17388.36</v>
      </c>
    </row>
    <row r="78" spans="1:8" ht="20.100000000000001" customHeight="1" thickTop="1" thickBot="1">
      <c r="A78" s="1096" t="s">
        <v>1697</v>
      </c>
      <c r="B78" s="566" t="s">
        <v>1698</v>
      </c>
      <c r="C78" s="185">
        <v>7767</v>
      </c>
      <c r="D78" s="1088">
        <v>27255.360000000001</v>
      </c>
      <c r="E78" s="185">
        <v>9859</v>
      </c>
      <c r="F78" s="1088">
        <v>35826.119999999995</v>
      </c>
      <c r="G78" s="188">
        <v>16805</v>
      </c>
      <c r="H78" s="189">
        <v>63081.479999999996</v>
      </c>
    </row>
    <row r="79" spans="1:8" ht="20.100000000000001" customHeight="1" thickTop="1" thickBot="1">
      <c r="A79" s="1096" t="s">
        <v>1699</v>
      </c>
      <c r="B79" s="566" t="s">
        <v>1700</v>
      </c>
      <c r="C79" s="185">
        <v>828</v>
      </c>
      <c r="D79" s="1088">
        <v>1404</v>
      </c>
      <c r="E79" s="185">
        <v>1923</v>
      </c>
      <c r="F79" s="1088">
        <v>6688.44</v>
      </c>
      <c r="G79" s="188">
        <v>2216</v>
      </c>
      <c r="H79" s="189">
        <v>8092.44</v>
      </c>
    </row>
    <row r="80" spans="1:8" ht="20.100000000000001" customHeight="1" thickTop="1" thickBot="1">
      <c r="A80" s="1096" t="s">
        <v>1701</v>
      </c>
      <c r="B80" s="566" t="s">
        <v>1702</v>
      </c>
      <c r="C80" s="185">
        <v>4332</v>
      </c>
      <c r="D80" s="1088">
        <v>15721.2</v>
      </c>
      <c r="E80" s="185">
        <v>6262</v>
      </c>
      <c r="F80" s="1088">
        <v>22017.599999999999</v>
      </c>
      <c r="G80" s="188">
        <v>9722</v>
      </c>
      <c r="H80" s="189">
        <v>37738.800000000003</v>
      </c>
    </row>
    <row r="81" spans="1:8" ht="20.100000000000001" customHeight="1" thickTop="1" thickBot="1">
      <c r="A81" s="1096" t="s">
        <v>1703</v>
      </c>
      <c r="B81" s="566" t="s">
        <v>1704</v>
      </c>
      <c r="C81" s="185">
        <v>2539</v>
      </c>
      <c r="D81" s="1088">
        <v>11590.92</v>
      </c>
      <c r="E81" s="185">
        <v>1847</v>
      </c>
      <c r="F81" s="1088">
        <v>6532.6799999999994</v>
      </c>
      <c r="G81" s="188">
        <v>4686</v>
      </c>
      <c r="H81" s="189">
        <v>18123.599999999999</v>
      </c>
    </row>
    <row r="82" spans="1:8" ht="20.100000000000001" customHeight="1" thickTop="1" thickBot="1">
      <c r="A82" s="1096" t="s">
        <v>1705</v>
      </c>
      <c r="B82" s="566" t="s">
        <v>1706</v>
      </c>
      <c r="C82" s="185">
        <v>2212</v>
      </c>
      <c r="D82" s="1088">
        <v>11106.48</v>
      </c>
      <c r="E82" s="185">
        <v>1624</v>
      </c>
      <c r="F82" s="1088">
        <v>4845.7200000000012</v>
      </c>
      <c r="G82" s="188">
        <v>4131</v>
      </c>
      <c r="H82" s="189">
        <v>15952.2</v>
      </c>
    </row>
    <row r="83" spans="1:8" ht="20.100000000000001" customHeight="1" thickTop="1" thickBot="1">
      <c r="A83" s="1096" t="s">
        <v>1707</v>
      </c>
      <c r="B83" s="566" t="s">
        <v>1708</v>
      </c>
      <c r="C83" s="185">
        <v>2539</v>
      </c>
      <c r="D83" s="1088">
        <v>11590.92</v>
      </c>
      <c r="E83" s="185">
        <v>1847</v>
      </c>
      <c r="F83" s="1088">
        <v>6532.6799999999994</v>
      </c>
      <c r="G83" s="188">
        <v>4686</v>
      </c>
      <c r="H83" s="189">
        <v>18123.599999999999</v>
      </c>
    </row>
    <row r="84" spans="1:8" ht="20.100000000000001" customHeight="1" thickTop="1" thickBot="1">
      <c r="A84" s="1096" t="s">
        <v>1709</v>
      </c>
      <c r="B84" s="566" t="s">
        <v>1710</v>
      </c>
      <c r="C84" s="185">
        <v>7636</v>
      </c>
      <c r="D84" s="1088">
        <v>27979</v>
      </c>
      <c r="E84" s="185">
        <v>9416</v>
      </c>
      <c r="F84" s="1088">
        <v>34598.519999999997</v>
      </c>
      <c r="G84" s="188">
        <v>16403</v>
      </c>
      <c r="H84" s="189">
        <v>62577.52</v>
      </c>
    </row>
    <row r="85" spans="1:8" ht="20.100000000000001" customHeight="1" thickTop="1" thickBot="1">
      <c r="A85" s="1096" t="s">
        <v>1711</v>
      </c>
      <c r="B85" s="566" t="s">
        <v>1712</v>
      </c>
      <c r="C85" s="185">
        <v>30</v>
      </c>
      <c r="D85" s="1114">
        <v>24</v>
      </c>
      <c r="E85" s="185">
        <v>65</v>
      </c>
      <c r="F85" s="1114">
        <v>270.60000000000002</v>
      </c>
      <c r="G85" s="188">
        <v>69</v>
      </c>
      <c r="H85" s="189">
        <v>294.60000000000002</v>
      </c>
    </row>
    <row r="86" spans="1:8" ht="20.100000000000001" customHeight="1" thickTop="1" thickBot="1">
      <c r="A86" s="1115" t="s">
        <v>1713</v>
      </c>
      <c r="B86" s="1116" t="s">
        <v>1714</v>
      </c>
      <c r="C86" s="185">
        <v>0</v>
      </c>
      <c r="D86" s="1088">
        <v>5</v>
      </c>
      <c r="E86" s="185">
        <v>79</v>
      </c>
      <c r="F86" s="1088">
        <v>5.2800000000000011</v>
      </c>
      <c r="G86" s="188">
        <v>79</v>
      </c>
      <c r="H86" s="189">
        <v>10.280000000000001</v>
      </c>
    </row>
    <row r="87" spans="1:8" ht="20.100000000000001" customHeight="1" thickTop="1" thickBot="1">
      <c r="A87" s="1096" t="s">
        <v>1715</v>
      </c>
      <c r="B87" s="566" t="s">
        <v>1716</v>
      </c>
      <c r="C87" s="185">
        <v>3</v>
      </c>
      <c r="D87" s="1088">
        <v>19.8</v>
      </c>
      <c r="E87" s="185">
        <v>1</v>
      </c>
      <c r="F87" s="1088">
        <v>9.2399999999999984</v>
      </c>
      <c r="G87" s="188">
        <v>5</v>
      </c>
      <c r="H87" s="189">
        <v>29.04</v>
      </c>
    </row>
    <row r="88" spans="1:8" ht="20.100000000000001" customHeight="1" thickTop="1" thickBot="1">
      <c r="A88" s="1110" t="s">
        <v>1717</v>
      </c>
      <c r="B88" s="566" t="s">
        <v>1718</v>
      </c>
      <c r="C88" s="185">
        <v>144</v>
      </c>
      <c r="D88" s="1088">
        <v>343.2</v>
      </c>
      <c r="E88" s="185">
        <v>217</v>
      </c>
      <c r="F88" s="1088">
        <v>674.5200000000001</v>
      </c>
      <c r="G88" s="188">
        <v>314</v>
      </c>
      <c r="H88" s="189">
        <v>1017.72</v>
      </c>
    </row>
    <row r="89" spans="1:8" ht="20.100000000000001" customHeight="1" thickTop="1" thickBot="1">
      <c r="A89" s="1096" t="s">
        <v>1721</v>
      </c>
      <c r="B89" s="566" t="s">
        <v>1722</v>
      </c>
      <c r="C89" s="185">
        <v>144</v>
      </c>
      <c r="D89" s="1088">
        <v>347.16</v>
      </c>
      <c r="E89" s="185">
        <v>219</v>
      </c>
      <c r="F89" s="1088">
        <v>700.92000000000007</v>
      </c>
      <c r="G89" s="188">
        <v>316</v>
      </c>
      <c r="H89" s="189">
        <v>1048.0800000000002</v>
      </c>
    </row>
    <row r="90" spans="1:8" ht="20.100000000000001" customHeight="1" thickTop="1" thickBot="1">
      <c r="A90" s="1096" t="s">
        <v>1723</v>
      </c>
      <c r="B90" s="566" t="s">
        <v>1724</v>
      </c>
      <c r="C90" s="185">
        <v>5</v>
      </c>
      <c r="D90" s="1088">
        <v>15.839999999999998</v>
      </c>
      <c r="E90" s="185">
        <v>3</v>
      </c>
      <c r="F90" s="1088">
        <v>42.240000000000009</v>
      </c>
      <c r="G90" s="188">
        <v>8</v>
      </c>
      <c r="H90" s="189">
        <v>58.080000000000005</v>
      </c>
    </row>
    <row r="91" spans="1:8" ht="20.100000000000001" customHeight="1" thickTop="1" thickBot="1">
      <c r="A91" s="1096" t="s">
        <v>1725</v>
      </c>
      <c r="B91" s="566" t="s">
        <v>1726</v>
      </c>
      <c r="C91" s="185">
        <v>2</v>
      </c>
      <c r="D91" s="1088">
        <v>7.919999999999999</v>
      </c>
      <c r="E91" s="185">
        <v>0</v>
      </c>
      <c r="F91" s="1088">
        <v>0</v>
      </c>
      <c r="G91" s="188">
        <v>2</v>
      </c>
      <c r="H91" s="189">
        <v>7.919999999999999</v>
      </c>
    </row>
    <row r="92" spans="1:8" ht="20.100000000000001" customHeight="1" thickTop="1" thickBot="1">
      <c r="A92" s="1096" t="s">
        <v>1727</v>
      </c>
      <c r="B92" s="566" t="s">
        <v>1728</v>
      </c>
      <c r="C92" s="185">
        <v>0</v>
      </c>
      <c r="D92" s="1088">
        <v>7.919999999999999</v>
      </c>
      <c r="E92" s="185">
        <v>0</v>
      </c>
      <c r="F92" s="1088">
        <v>11.88</v>
      </c>
      <c r="G92" s="188">
        <v>0</v>
      </c>
      <c r="H92" s="189">
        <v>19.8</v>
      </c>
    </row>
    <row r="93" spans="1:8" ht="20.100000000000001" customHeight="1" thickTop="1" thickBot="1">
      <c r="A93" s="1096" t="s">
        <v>1729</v>
      </c>
      <c r="B93" s="566" t="s">
        <v>1730</v>
      </c>
      <c r="C93" s="185">
        <v>2</v>
      </c>
      <c r="D93" s="1088">
        <v>6.6</v>
      </c>
      <c r="E93" s="185">
        <v>1</v>
      </c>
      <c r="F93" s="1088">
        <v>1.3200000000000003</v>
      </c>
      <c r="G93" s="188">
        <v>3</v>
      </c>
      <c r="H93" s="189">
        <v>7.92</v>
      </c>
    </row>
    <row r="94" spans="1:8" ht="20.100000000000001" customHeight="1" thickTop="1" thickBot="1">
      <c r="A94" s="1096" t="s">
        <v>1731</v>
      </c>
      <c r="B94" s="566" t="s">
        <v>1732</v>
      </c>
      <c r="C94" s="185">
        <v>1</v>
      </c>
      <c r="D94" s="1088">
        <v>5</v>
      </c>
      <c r="E94" s="185">
        <v>0</v>
      </c>
      <c r="F94" s="1088">
        <v>1.3200000000000003</v>
      </c>
      <c r="G94" s="188">
        <v>1</v>
      </c>
      <c r="H94" s="189">
        <v>6.32</v>
      </c>
    </row>
    <row r="95" spans="1:8" ht="20.100000000000001" customHeight="1" thickTop="1" thickBot="1">
      <c r="A95" s="1096" t="s">
        <v>1733</v>
      </c>
      <c r="B95" s="566" t="s">
        <v>1734</v>
      </c>
      <c r="C95" s="185">
        <v>2</v>
      </c>
      <c r="D95" s="1088">
        <v>3.9599999999999995</v>
      </c>
      <c r="E95" s="185">
        <v>1</v>
      </c>
      <c r="F95" s="1088">
        <v>3.9599999999999995</v>
      </c>
      <c r="G95" s="188">
        <v>3</v>
      </c>
      <c r="H95" s="189">
        <v>7.919999999999999</v>
      </c>
    </row>
    <row r="96" spans="1:8" ht="20.100000000000001" customHeight="1" thickTop="1" thickBot="1">
      <c r="A96" s="1096" t="s">
        <v>1735</v>
      </c>
      <c r="B96" s="566" t="s">
        <v>1736</v>
      </c>
      <c r="C96" s="185">
        <v>19</v>
      </c>
      <c r="D96" s="1088">
        <v>51.48</v>
      </c>
      <c r="E96" s="185">
        <v>15</v>
      </c>
      <c r="F96" s="1088">
        <v>81.84</v>
      </c>
      <c r="G96" s="188">
        <v>32</v>
      </c>
      <c r="H96" s="189">
        <v>133.32</v>
      </c>
    </row>
    <row r="97" spans="1:8" ht="20.100000000000001" customHeight="1" thickTop="1" thickBot="1">
      <c r="A97" s="1096" t="s">
        <v>1737</v>
      </c>
      <c r="B97" s="566" t="s">
        <v>1738</v>
      </c>
      <c r="C97" s="185">
        <v>20</v>
      </c>
      <c r="D97" s="1088">
        <v>55</v>
      </c>
      <c r="E97" s="185">
        <v>16</v>
      </c>
      <c r="F97" s="1088">
        <v>87.11999999999999</v>
      </c>
      <c r="G97" s="188">
        <v>33</v>
      </c>
      <c r="H97" s="189">
        <v>142.12</v>
      </c>
    </row>
    <row r="98" spans="1:8" ht="20.100000000000001" customHeight="1" thickTop="1" thickBot="1">
      <c r="A98" s="1096" t="s">
        <v>1739</v>
      </c>
      <c r="B98" s="566" t="s">
        <v>1740</v>
      </c>
      <c r="C98" s="185">
        <v>0</v>
      </c>
      <c r="D98" s="1088">
        <v>6.6</v>
      </c>
      <c r="E98" s="185">
        <v>0</v>
      </c>
      <c r="F98" s="1088">
        <v>0</v>
      </c>
      <c r="G98" s="188">
        <v>0</v>
      </c>
      <c r="H98" s="189">
        <v>6.6</v>
      </c>
    </row>
    <row r="99" spans="1:8" ht="20.100000000000001" customHeight="1" thickTop="1" thickBot="1">
      <c r="A99" s="1096" t="s">
        <v>1741</v>
      </c>
      <c r="B99" s="566" t="s">
        <v>1742</v>
      </c>
      <c r="C99" s="185">
        <v>2</v>
      </c>
      <c r="D99" s="1088">
        <v>11.88</v>
      </c>
      <c r="E99" s="185">
        <v>2</v>
      </c>
      <c r="F99" s="1088">
        <v>9.2399999999999984</v>
      </c>
      <c r="G99" s="188">
        <v>3</v>
      </c>
      <c r="H99" s="189">
        <v>21.119999999999997</v>
      </c>
    </row>
    <row r="100" spans="1:8" ht="20.100000000000001" customHeight="1" thickTop="1" thickBot="1">
      <c r="A100" s="1096" t="s">
        <v>1743</v>
      </c>
      <c r="B100" s="566" t="s">
        <v>1744</v>
      </c>
      <c r="C100" s="185">
        <v>3</v>
      </c>
      <c r="D100" s="1088">
        <v>3.9599999999999995</v>
      </c>
      <c r="E100" s="185">
        <v>1</v>
      </c>
      <c r="F100" s="1088">
        <v>7.919999999999999</v>
      </c>
      <c r="G100" s="188">
        <v>4</v>
      </c>
      <c r="H100" s="189">
        <v>11.879999999999999</v>
      </c>
    </row>
    <row r="101" spans="1:8" ht="20.100000000000001" customHeight="1" thickTop="1" thickBot="1">
      <c r="A101" s="1096" t="s">
        <v>1745</v>
      </c>
      <c r="B101" s="566" t="s">
        <v>1746</v>
      </c>
      <c r="C101" s="185">
        <v>19</v>
      </c>
      <c r="D101" s="1088">
        <v>44</v>
      </c>
      <c r="E101" s="185">
        <v>17</v>
      </c>
      <c r="F101" s="1088">
        <v>105.6</v>
      </c>
      <c r="G101" s="188">
        <v>32</v>
      </c>
      <c r="H101" s="189">
        <v>149.6</v>
      </c>
    </row>
    <row r="102" spans="1:8" ht="20.100000000000001" customHeight="1" thickTop="1" thickBot="1">
      <c r="A102" s="1096" t="s">
        <v>1747</v>
      </c>
      <c r="B102" s="566" t="s">
        <v>1748</v>
      </c>
      <c r="C102" s="185">
        <v>14</v>
      </c>
      <c r="D102" s="1088">
        <v>23.76</v>
      </c>
      <c r="E102" s="185">
        <v>10</v>
      </c>
      <c r="F102" s="1088">
        <v>81.84</v>
      </c>
      <c r="G102" s="188">
        <v>23</v>
      </c>
      <c r="H102" s="189">
        <v>105.60000000000001</v>
      </c>
    </row>
    <row r="103" spans="1:8" ht="20.100000000000001" customHeight="1" thickTop="1" thickBot="1">
      <c r="A103" s="1096" t="s">
        <v>1749</v>
      </c>
      <c r="B103" s="566" t="s">
        <v>1750</v>
      </c>
      <c r="C103" s="185">
        <v>14</v>
      </c>
      <c r="D103" s="1088">
        <v>38</v>
      </c>
      <c r="E103" s="185">
        <v>10</v>
      </c>
      <c r="F103" s="1088">
        <v>88.440000000000012</v>
      </c>
      <c r="G103" s="188">
        <v>24</v>
      </c>
      <c r="H103" s="189">
        <v>126.44000000000001</v>
      </c>
    </row>
    <row r="104" spans="1:8" ht="20.100000000000001" customHeight="1" thickTop="1" thickBot="1">
      <c r="A104" s="1096" t="s">
        <v>1751</v>
      </c>
      <c r="B104" s="566" t="s">
        <v>1752</v>
      </c>
      <c r="C104" s="185">
        <v>2</v>
      </c>
      <c r="D104" s="1088">
        <v>0</v>
      </c>
      <c r="E104" s="185">
        <v>5</v>
      </c>
      <c r="F104" s="1088">
        <v>23.76</v>
      </c>
      <c r="G104" s="188">
        <v>5</v>
      </c>
      <c r="H104" s="189">
        <v>23.76</v>
      </c>
    </row>
    <row r="105" spans="1:8" ht="20.100000000000001" customHeight="1" thickTop="1" thickBot="1">
      <c r="A105" s="1096" t="s">
        <v>1753</v>
      </c>
      <c r="B105" s="566" t="s">
        <v>1754</v>
      </c>
      <c r="C105" s="185">
        <v>2</v>
      </c>
      <c r="D105" s="1088">
        <v>0</v>
      </c>
      <c r="E105" s="185">
        <v>5</v>
      </c>
      <c r="F105" s="1088">
        <v>22.439999999999998</v>
      </c>
      <c r="G105" s="188">
        <v>5</v>
      </c>
      <c r="H105" s="189">
        <v>22.439999999999998</v>
      </c>
    </row>
    <row r="106" spans="1:8" ht="20.100000000000001" customHeight="1" thickTop="1" thickBot="1">
      <c r="A106" s="1096" t="s">
        <v>1755</v>
      </c>
      <c r="B106" s="566" t="s">
        <v>1756</v>
      </c>
      <c r="C106" s="185">
        <v>2</v>
      </c>
      <c r="D106" s="1088">
        <v>0</v>
      </c>
      <c r="E106" s="185">
        <v>5</v>
      </c>
      <c r="F106" s="1088">
        <v>23.76</v>
      </c>
      <c r="G106" s="188">
        <v>5</v>
      </c>
      <c r="H106" s="189">
        <v>23.76</v>
      </c>
    </row>
    <row r="107" spans="1:8" ht="20.100000000000001" customHeight="1" thickTop="1" thickBot="1">
      <c r="A107" s="1096" t="s">
        <v>1757</v>
      </c>
      <c r="B107" s="566" t="s">
        <v>1758</v>
      </c>
      <c r="C107" s="185">
        <v>66</v>
      </c>
      <c r="D107" s="1088">
        <v>227.03999999999996</v>
      </c>
      <c r="E107" s="185">
        <v>36</v>
      </c>
      <c r="F107" s="1088">
        <v>92.4</v>
      </c>
      <c r="G107" s="188">
        <v>110</v>
      </c>
      <c r="H107" s="189">
        <v>319.43999999999994</v>
      </c>
    </row>
    <row r="108" spans="1:8" ht="20.100000000000001" customHeight="1" thickTop="1" thickBot="1">
      <c r="A108" s="1096" t="s">
        <v>1759</v>
      </c>
      <c r="B108" s="566" t="s">
        <v>1760</v>
      </c>
      <c r="C108" s="185">
        <v>0</v>
      </c>
      <c r="D108" s="1088">
        <v>5.2800000000000011</v>
      </c>
      <c r="E108" s="185">
        <v>0</v>
      </c>
      <c r="F108" s="1088">
        <v>0</v>
      </c>
      <c r="G108" s="188">
        <v>0</v>
      </c>
      <c r="H108" s="189">
        <v>5.2800000000000011</v>
      </c>
    </row>
    <row r="109" spans="1:8" ht="20.100000000000001" customHeight="1" thickTop="1" thickBot="1">
      <c r="A109" s="1096" t="s">
        <v>1761</v>
      </c>
      <c r="B109" s="566" t="s">
        <v>1762</v>
      </c>
      <c r="C109" s="185">
        <v>0</v>
      </c>
      <c r="D109" s="1088">
        <v>5.2800000000000011</v>
      </c>
      <c r="E109" s="185">
        <v>0</v>
      </c>
      <c r="F109" s="1088">
        <v>0</v>
      </c>
      <c r="G109" s="188">
        <v>0</v>
      </c>
      <c r="H109" s="189">
        <v>5.2800000000000011</v>
      </c>
    </row>
    <row r="110" spans="1:8" ht="20.100000000000001" customHeight="1" thickTop="1" thickBot="1">
      <c r="A110" s="1096" t="s">
        <v>1763</v>
      </c>
      <c r="B110" s="566" t="s">
        <v>1764</v>
      </c>
      <c r="C110" s="185">
        <v>0</v>
      </c>
      <c r="D110" s="1088">
        <v>5.2800000000000011</v>
      </c>
      <c r="E110" s="185">
        <v>0</v>
      </c>
      <c r="F110" s="1088">
        <v>0</v>
      </c>
      <c r="G110" s="188">
        <v>0</v>
      </c>
      <c r="H110" s="189">
        <v>5.2800000000000011</v>
      </c>
    </row>
    <row r="111" spans="1:8" ht="20.100000000000001" customHeight="1" thickTop="1" thickBot="1">
      <c r="A111" s="1096" t="s">
        <v>1765</v>
      </c>
      <c r="B111" s="566" t="s">
        <v>1766</v>
      </c>
      <c r="C111" s="185">
        <v>0</v>
      </c>
      <c r="D111" s="1088">
        <v>0</v>
      </c>
      <c r="E111" s="185">
        <v>0</v>
      </c>
      <c r="F111" s="1088">
        <v>1</v>
      </c>
      <c r="G111" s="188">
        <v>0</v>
      </c>
      <c r="H111" s="189">
        <v>1</v>
      </c>
    </row>
    <row r="112" spans="1:8" ht="20.100000000000001" customHeight="1" thickTop="1" thickBot="1">
      <c r="A112" s="1096" t="s">
        <v>1767</v>
      </c>
      <c r="B112" s="566" t="s">
        <v>1768</v>
      </c>
      <c r="C112" s="185">
        <v>0</v>
      </c>
      <c r="D112" s="1088">
        <v>9.2399999999999984</v>
      </c>
      <c r="E112" s="185">
        <v>0</v>
      </c>
      <c r="F112" s="1088">
        <v>0</v>
      </c>
      <c r="G112" s="188">
        <v>0</v>
      </c>
      <c r="H112" s="189">
        <v>9.2399999999999984</v>
      </c>
    </row>
    <row r="113" spans="1:8" ht="20.100000000000001" customHeight="1" thickTop="1" thickBot="1">
      <c r="A113" s="1096" t="s">
        <v>1769</v>
      </c>
      <c r="B113" s="566" t="s">
        <v>1770</v>
      </c>
      <c r="C113" s="185">
        <v>0</v>
      </c>
      <c r="D113" s="1088">
        <v>227.03999999999996</v>
      </c>
      <c r="E113" s="185">
        <v>0</v>
      </c>
      <c r="F113" s="1088">
        <v>0</v>
      </c>
      <c r="G113" s="188">
        <v>0</v>
      </c>
      <c r="H113" s="189">
        <v>227.03999999999996</v>
      </c>
    </row>
    <row r="114" spans="1:8" ht="20.100000000000001" customHeight="1" thickTop="1" thickBot="1">
      <c r="A114" s="176" t="s">
        <v>1771</v>
      </c>
      <c r="B114" s="177" t="s">
        <v>1772</v>
      </c>
      <c r="C114" s="185">
        <v>186</v>
      </c>
      <c r="D114" s="1088">
        <v>1123.32</v>
      </c>
      <c r="E114" s="185">
        <v>270</v>
      </c>
      <c r="F114" s="1088">
        <v>1440.12</v>
      </c>
      <c r="G114" s="188">
        <v>487</v>
      </c>
      <c r="H114" s="189">
        <v>2563.4399999999996</v>
      </c>
    </row>
    <row r="115" spans="1:8" ht="20.100000000000001" customHeight="1" thickTop="1" thickBot="1">
      <c r="A115" s="1117" t="s">
        <v>1719</v>
      </c>
      <c r="B115" s="1118" t="s">
        <v>1720</v>
      </c>
      <c r="C115" s="185">
        <v>0</v>
      </c>
      <c r="D115" s="1088">
        <v>2.6400000000000006</v>
      </c>
      <c r="E115" s="185">
        <v>0</v>
      </c>
      <c r="F115" s="1088">
        <v>0</v>
      </c>
      <c r="G115" s="188">
        <v>0</v>
      </c>
      <c r="H115" s="189">
        <v>2.6400000000000006</v>
      </c>
    </row>
    <row r="116" spans="1:8" ht="20.100000000000001" customHeight="1" thickTop="1" thickBot="1">
      <c r="A116" s="1119"/>
      <c r="B116" s="177"/>
      <c r="C116" s="185">
        <v>0</v>
      </c>
      <c r="D116" s="1088"/>
      <c r="E116" s="185">
        <v>0</v>
      </c>
      <c r="F116" s="1088"/>
      <c r="G116" s="188">
        <v>0</v>
      </c>
      <c r="H116" s="189"/>
    </row>
    <row r="117" spans="1:8" ht="20.100000000000001" customHeight="1" thickTop="1" thickBot="1">
      <c r="A117" s="2110" t="s">
        <v>2381</v>
      </c>
      <c r="B117" s="2111"/>
      <c r="C117" s="185">
        <v>955</v>
      </c>
      <c r="D117" s="1088"/>
      <c r="E117" s="185">
        <v>877</v>
      </c>
      <c r="F117" s="1088"/>
      <c r="G117" s="188">
        <v>1832</v>
      </c>
      <c r="H117" s="189"/>
    </row>
    <row r="118" spans="1:8" ht="20.100000000000001" customHeight="1" thickTop="1" thickBot="1">
      <c r="A118" s="2112" t="s">
        <v>2382</v>
      </c>
      <c r="B118" s="2113"/>
      <c r="C118" s="185">
        <v>1376</v>
      </c>
      <c r="D118" s="1088"/>
      <c r="E118" s="185">
        <v>1255</v>
      </c>
      <c r="F118" s="1088"/>
      <c r="G118" s="188">
        <v>2631</v>
      </c>
      <c r="H118" s="189">
        <v>0</v>
      </c>
    </row>
    <row r="119" spans="1:8" ht="20.100000000000001" customHeight="1" thickTop="1" thickBot="1">
      <c r="A119" s="1102"/>
      <c r="B119" s="1091" t="s">
        <v>2387</v>
      </c>
      <c r="C119" s="185">
        <v>2757</v>
      </c>
      <c r="D119" s="1103">
        <v>10686.84</v>
      </c>
      <c r="E119" s="185">
        <v>2510</v>
      </c>
      <c r="F119" s="1103">
        <v>8585.2799999999988</v>
      </c>
      <c r="G119" s="188">
        <v>5267</v>
      </c>
      <c r="H119" s="810">
        <v>19272.12</v>
      </c>
    </row>
    <row r="120" spans="1:8" ht="20.100000000000001" customHeight="1" thickTop="1" thickBot="1">
      <c r="A120" s="1096" t="s">
        <v>1773</v>
      </c>
      <c r="B120" s="566" t="s">
        <v>1774</v>
      </c>
      <c r="C120" s="185">
        <v>1186</v>
      </c>
      <c r="D120" s="1088">
        <v>3542.8799999999997</v>
      </c>
      <c r="E120" s="185">
        <v>947</v>
      </c>
      <c r="F120" s="1088">
        <v>2160.8399999999997</v>
      </c>
      <c r="G120" s="188">
        <v>2133</v>
      </c>
      <c r="H120" s="189">
        <v>5703.7199999999993</v>
      </c>
    </row>
    <row r="121" spans="1:8" ht="20.100000000000001" customHeight="1" thickTop="1" thickBot="1">
      <c r="A121" s="1096" t="s">
        <v>1775</v>
      </c>
      <c r="B121" s="566" t="s">
        <v>1776</v>
      </c>
      <c r="C121" s="185">
        <v>1376</v>
      </c>
      <c r="D121" s="1088">
        <v>5217.96</v>
      </c>
      <c r="E121" s="185">
        <v>1255</v>
      </c>
      <c r="F121" s="1088">
        <v>4272.8399999999992</v>
      </c>
      <c r="G121" s="188">
        <v>2631</v>
      </c>
      <c r="H121" s="189">
        <v>9490.7999999999993</v>
      </c>
    </row>
    <row r="122" spans="1:8" ht="20.100000000000001" customHeight="1" thickTop="1" thickBot="1">
      <c r="A122" s="1096" t="s">
        <v>1777</v>
      </c>
      <c r="B122" s="566" t="s">
        <v>1778</v>
      </c>
      <c r="C122" s="185">
        <v>195</v>
      </c>
      <c r="D122" s="1088">
        <v>1926</v>
      </c>
      <c r="E122" s="185">
        <v>308</v>
      </c>
      <c r="F122" s="1088">
        <v>2151.6</v>
      </c>
      <c r="G122" s="188">
        <v>503</v>
      </c>
      <c r="H122" s="189">
        <v>4077.6</v>
      </c>
    </row>
    <row r="123" spans="1:8" ht="20.100000000000001" customHeight="1" thickTop="1" thickBot="1">
      <c r="A123" s="1096"/>
      <c r="B123" s="566"/>
      <c r="C123" s="185">
        <v>0</v>
      </c>
      <c r="D123" s="1088"/>
      <c r="E123" s="185">
        <v>0</v>
      </c>
      <c r="F123" s="1088"/>
      <c r="G123" s="188">
        <v>0</v>
      </c>
      <c r="H123" s="189">
        <v>0</v>
      </c>
    </row>
    <row r="124" spans="1:8" ht="20.100000000000001" customHeight="1" thickTop="1" thickBot="1">
      <c r="A124" s="2114" t="s">
        <v>2381</v>
      </c>
      <c r="B124" s="2115"/>
      <c r="C124" s="185">
        <v>3955</v>
      </c>
      <c r="D124" s="1088">
        <v>17272.2</v>
      </c>
      <c r="E124" s="185">
        <v>1932</v>
      </c>
      <c r="F124" s="1088">
        <v>7398.6</v>
      </c>
      <c r="G124" s="188">
        <v>5887</v>
      </c>
      <c r="H124" s="189">
        <v>24670.800000000003</v>
      </c>
    </row>
    <row r="125" spans="1:8" ht="20.100000000000001" customHeight="1" thickTop="1" thickBot="1">
      <c r="A125" s="2114" t="s">
        <v>2382</v>
      </c>
      <c r="B125" s="2115"/>
      <c r="C125" s="185">
        <v>6579</v>
      </c>
      <c r="D125" s="1088">
        <v>23913.119999999995</v>
      </c>
      <c r="E125" s="185">
        <v>6814</v>
      </c>
      <c r="F125" s="1088">
        <v>21626.880000000005</v>
      </c>
      <c r="G125" s="188">
        <v>13393</v>
      </c>
      <c r="H125" s="189">
        <v>45540</v>
      </c>
    </row>
    <row r="126" spans="1:8" ht="20.100000000000001" customHeight="1" thickTop="1" thickBot="1">
      <c r="A126" s="1120"/>
      <c r="B126" s="1091" t="s">
        <v>2388</v>
      </c>
      <c r="C126" s="185">
        <v>23588</v>
      </c>
      <c r="D126" s="1103">
        <v>90747.359999999986</v>
      </c>
      <c r="E126" s="185">
        <v>17972</v>
      </c>
      <c r="F126" s="1103">
        <v>59675.600000000006</v>
      </c>
      <c r="G126" s="188">
        <v>41560</v>
      </c>
      <c r="H126" s="810">
        <v>150422.96</v>
      </c>
    </row>
    <row r="127" spans="1:8" ht="20.100000000000001" customHeight="1" thickTop="1" thickBot="1">
      <c r="A127" s="178">
        <v>130207</v>
      </c>
      <c r="B127" s="162" t="s">
        <v>1779</v>
      </c>
      <c r="C127" s="185">
        <v>2171</v>
      </c>
      <c r="D127" s="1088">
        <v>9630.7200000000012</v>
      </c>
      <c r="E127" s="185">
        <v>92</v>
      </c>
      <c r="F127" s="1121">
        <v>1485</v>
      </c>
      <c r="G127" s="188">
        <v>2263</v>
      </c>
      <c r="H127" s="189">
        <v>11115.720000000001</v>
      </c>
    </row>
    <row r="128" spans="1:8" ht="20.100000000000001" customHeight="1" thickTop="1" thickBot="1">
      <c r="A128" s="1122" t="s">
        <v>1780</v>
      </c>
      <c r="B128" s="1098" t="s">
        <v>1781</v>
      </c>
      <c r="C128" s="185">
        <v>0</v>
      </c>
      <c r="D128" s="1088">
        <v>13</v>
      </c>
      <c r="E128" s="185">
        <v>18</v>
      </c>
      <c r="F128" s="1088">
        <v>23.76</v>
      </c>
      <c r="G128" s="188">
        <v>18</v>
      </c>
      <c r="H128" s="189">
        <v>36.760000000000005</v>
      </c>
    </row>
    <row r="129" spans="1:8" ht="20.100000000000001" customHeight="1" thickTop="1" thickBot="1">
      <c r="A129" s="1122" t="s">
        <v>1782</v>
      </c>
      <c r="B129" s="1098" t="s">
        <v>1783</v>
      </c>
      <c r="C129" s="185">
        <v>9</v>
      </c>
      <c r="D129" s="1088">
        <v>165</v>
      </c>
      <c r="E129" s="185">
        <v>98</v>
      </c>
      <c r="F129" s="1088">
        <v>153.11999999999998</v>
      </c>
      <c r="G129" s="188">
        <v>107</v>
      </c>
      <c r="H129" s="189">
        <v>318.12</v>
      </c>
    </row>
    <row r="130" spans="1:8" ht="20.100000000000001" customHeight="1" thickTop="1" thickBot="1">
      <c r="A130" s="1123" t="s">
        <v>1784</v>
      </c>
      <c r="B130" s="1098" t="s">
        <v>1785</v>
      </c>
      <c r="C130" s="185">
        <v>454</v>
      </c>
      <c r="D130" s="1088">
        <v>1648.6800000000003</v>
      </c>
      <c r="E130" s="185">
        <v>709</v>
      </c>
      <c r="F130" s="1088">
        <v>2042.04</v>
      </c>
      <c r="G130" s="188">
        <v>1163</v>
      </c>
      <c r="H130" s="189">
        <v>3690.7200000000003</v>
      </c>
    </row>
    <row r="131" spans="1:8" ht="20.100000000000001" customHeight="1" thickTop="1" thickBot="1">
      <c r="A131" s="1123" t="s">
        <v>1786</v>
      </c>
      <c r="B131" s="1098" t="s">
        <v>1787</v>
      </c>
      <c r="C131" s="185">
        <v>1</v>
      </c>
      <c r="D131" s="1088">
        <v>3</v>
      </c>
      <c r="E131" s="185">
        <v>0</v>
      </c>
      <c r="F131" s="1088">
        <v>6.6</v>
      </c>
      <c r="G131" s="188">
        <v>1</v>
      </c>
      <c r="H131" s="189">
        <v>9.6</v>
      </c>
    </row>
    <row r="132" spans="1:8" ht="20.100000000000001" customHeight="1" thickTop="1" thickBot="1">
      <c r="A132" s="1123" t="s">
        <v>1788</v>
      </c>
      <c r="B132" s="1098" t="s">
        <v>1789</v>
      </c>
      <c r="C132" s="185">
        <v>0</v>
      </c>
      <c r="D132" s="1088">
        <v>0</v>
      </c>
      <c r="E132" s="185">
        <v>0</v>
      </c>
      <c r="F132" s="1088">
        <v>1</v>
      </c>
      <c r="G132" s="188">
        <v>0</v>
      </c>
      <c r="H132" s="189">
        <v>1</v>
      </c>
    </row>
    <row r="133" spans="1:8" ht="20.100000000000001" customHeight="1" thickTop="1" thickBot="1">
      <c r="A133" s="1123" t="s">
        <v>1790</v>
      </c>
      <c r="B133" s="1098" t="s">
        <v>1791</v>
      </c>
      <c r="C133" s="185">
        <v>249</v>
      </c>
      <c r="D133" s="1088">
        <v>934.56</v>
      </c>
      <c r="E133" s="185">
        <v>690</v>
      </c>
      <c r="F133" s="1088">
        <v>1976.04</v>
      </c>
      <c r="G133" s="188">
        <v>939</v>
      </c>
      <c r="H133" s="189">
        <v>2910.6</v>
      </c>
    </row>
    <row r="134" spans="1:8" ht="20.100000000000001" customHeight="1" thickTop="1" thickBot="1">
      <c r="A134" s="1122" t="s">
        <v>1792</v>
      </c>
      <c r="B134" s="1098" t="s">
        <v>1793</v>
      </c>
      <c r="C134" s="185">
        <v>214</v>
      </c>
      <c r="D134" s="1088">
        <v>1054.68</v>
      </c>
      <c r="E134" s="185">
        <v>1294</v>
      </c>
      <c r="F134" s="1088">
        <v>3685.4399999999996</v>
      </c>
      <c r="G134" s="188">
        <v>1508</v>
      </c>
      <c r="H134" s="189">
        <v>4740.12</v>
      </c>
    </row>
    <row r="135" spans="1:8" ht="20.100000000000001" customHeight="1" thickTop="1" thickBot="1">
      <c r="A135" s="1122" t="s">
        <v>1794</v>
      </c>
      <c r="B135" s="1098" t="s">
        <v>1795</v>
      </c>
      <c r="C135" s="185">
        <v>2086</v>
      </c>
      <c r="D135" s="1088">
        <v>8384.6400000000012</v>
      </c>
      <c r="E135" s="185">
        <v>50</v>
      </c>
      <c r="F135" s="1088">
        <v>1122</v>
      </c>
      <c r="G135" s="188">
        <v>2136</v>
      </c>
      <c r="H135" s="189">
        <v>9506.6400000000012</v>
      </c>
    </row>
    <row r="136" spans="1:8" ht="20.100000000000001" customHeight="1" thickTop="1" thickBot="1">
      <c r="A136" s="1122" t="s">
        <v>1796</v>
      </c>
      <c r="B136" s="1098" t="s">
        <v>1797</v>
      </c>
      <c r="C136" s="185">
        <v>245</v>
      </c>
      <c r="D136" s="1088">
        <v>925.31999999999994</v>
      </c>
      <c r="E136" s="185">
        <v>684</v>
      </c>
      <c r="F136" s="1088">
        <v>1914</v>
      </c>
      <c r="G136" s="188">
        <v>929</v>
      </c>
      <c r="H136" s="189">
        <v>2839.3199999999997</v>
      </c>
    </row>
    <row r="137" spans="1:8" ht="20.100000000000001" customHeight="1" thickTop="1" thickBot="1">
      <c r="A137" s="1122" t="s">
        <v>1798</v>
      </c>
      <c r="B137" s="162" t="s">
        <v>1799</v>
      </c>
      <c r="C137" s="185">
        <v>191</v>
      </c>
      <c r="D137" s="1088">
        <v>421.07999999999993</v>
      </c>
      <c r="E137" s="185">
        <v>485</v>
      </c>
      <c r="F137" s="1088">
        <v>834.24000000000012</v>
      </c>
      <c r="G137" s="188">
        <v>676</v>
      </c>
      <c r="H137" s="189">
        <v>1255.3200000000002</v>
      </c>
    </row>
    <row r="138" spans="1:8" ht="20.100000000000001" customHeight="1" thickTop="1" thickBot="1">
      <c r="A138" s="1122" t="s">
        <v>1800</v>
      </c>
      <c r="B138" s="1098" t="s">
        <v>1801</v>
      </c>
      <c r="C138" s="185">
        <v>0</v>
      </c>
      <c r="D138" s="1088">
        <v>1.3200000000000003</v>
      </c>
      <c r="E138" s="185">
        <v>1</v>
      </c>
      <c r="F138" s="1088">
        <v>0</v>
      </c>
      <c r="G138" s="188">
        <v>1</v>
      </c>
      <c r="H138" s="189">
        <v>1.3200000000000003</v>
      </c>
    </row>
    <row r="139" spans="1:8" ht="20.100000000000001" customHeight="1" thickTop="1" thickBot="1">
      <c r="A139" s="1122" t="s">
        <v>1802</v>
      </c>
      <c r="B139" s="1098" t="s">
        <v>1803</v>
      </c>
      <c r="C139" s="185">
        <v>10</v>
      </c>
      <c r="D139" s="1088">
        <v>60.72</v>
      </c>
      <c r="E139" s="185">
        <v>30</v>
      </c>
      <c r="F139" s="1088">
        <v>102.96</v>
      </c>
      <c r="G139" s="188">
        <v>40</v>
      </c>
      <c r="H139" s="189">
        <v>163.68</v>
      </c>
    </row>
    <row r="140" spans="1:8" ht="20.100000000000001" customHeight="1" thickTop="1" thickBot="1">
      <c r="A140" s="1122" t="s">
        <v>1804</v>
      </c>
      <c r="B140" s="1098" t="s">
        <v>1805</v>
      </c>
      <c r="C140" s="185">
        <v>26</v>
      </c>
      <c r="D140" s="1088">
        <v>93.719999999999985</v>
      </c>
      <c r="E140" s="185">
        <v>192</v>
      </c>
      <c r="F140" s="1088">
        <v>413.16</v>
      </c>
      <c r="G140" s="188">
        <v>218</v>
      </c>
      <c r="H140" s="189">
        <v>506.88</v>
      </c>
    </row>
    <row r="141" spans="1:8" ht="20.100000000000001" customHeight="1" thickTop="1" thickBot="1">
      <c r="A141" s="1122" t="s">
        <v>2389</v>
      </c>
      <c r="B141" s="1098" t="s">
        <v>2390</v>
      </c>
      <c r="C141" s="185">
        <v>0</v>
      </c>
      <c r="D141" s="1099">
        <v>0</v>
      </c>
      <c r="E141" s="185">
        <v>0</v>
      </c>
      <c r="F141" s="1099">
        <v>1</v>
      </c>
      <c r="G141" s="188">
        <v>0</v>
      </c>
      <c r="H141" s="189">
        <v>1</v>
      </c>
    </row>
    <row r="142" spans="1:8" ht="20.100000000000001" customHeight="1" thickTop="1" thickBot="1">
      <c r="A142" s="1122" t="s">
        <v>1806</v>
      </c>
      <c r="B142" s="1098" t="s">
        <v>1807</v>
      </c>
      <c r="C142" s="185">
        <v>32</v>
      </c>
      <c r="D142" s="1088">
        <v>149.16000000000003</v>
      </c>
      <c r="E142" s="185">
        <v>7</v>
      </c>
      <c r="F142" s="1088">
        <v>31.679999999999996</v>
      </c>
      <c r="G142" s="188">
        <v>39</v>
      </c>
      <c r="H142" s="189">
        <v>180.84000000000003</v>
      </c>
    </row>
    <row r="143" spans="1:8" ht="20.100000000000001" customHeight="1" thickTop="1" thickBot="1">
      <c r="A143" s="1122" t="s">
        <v>1808</v>
      </c>
      <c r="B143" s="1098" t="s">
        <v>1809</v>
      </c>
      <c r="C143" s="185">
        <v>37</v>
      </c>
      <c r="D143" s="1088">
        <v>279.83999999999997</v>
      </c>
      <c r="E143" s="185">
        <v>93</v>
      </c>
      <c r="F143" s="1088">
        <v>562.32000000000005</v>
      </c>
      <c r="G143" s="188">
        <v>130</v>
      </c>
      <c r="H143" s="189">
        <v>842.16000000000008</v>
      </c>
    </row>
    <row r="144" spans="1:8" ht="20.100000000000001" customHeight="1" thickTop="1" thickBot="1">
      <c r="A144" s="1122" t="s">
        <v>1810</v>
      </c>
      <c r="B144" s="1098" t="s">
        <v>1811</v>
      </c>
      <c r="C144" s="185">
        <v>37</v>
      </c>
      <c r="D144" s="1088">
        <v>279.83999999999997</v>
      </c>
      <c r="E144" s="185">
        <v>93</v>
      </c>
      <c r="F144" s="1088">
        <v>545.16</v>
      </c>
      <c r="G144" s="188">
        <v>130</v>
      </c>
      <c r="H144" s="189">
        <v>825</v>
      </c>
    </row>
    <row r="145" spans="1:8" ht="20.100000000000001" customHeight="1" thickTop="1" thickBot="1">
      <c r="A145" s="1122" t="s">
        <v>1812</v>
      </c>
      <c r="B145" s="162" t="s">
        <v>1813</v>
      </c>
      <c r="C145" s="185">
        <v>7</v>
      </c>
      <c r="D145" s="1088">
        <v>16</v>
      </c>
      <c r="E145" s="185">
        <v>0</v>
      </c>
      <c r="F145" s="1088">
        <v>2.6400000000000006</v>
      </c>
      <c r="G145" s="188">
        <v>7</v>
      </c>
      <c r="H145" s="189">
        <v>18.64</v>
      </c>
    </row>
    <row r="146" spans="1:8" ht="20.100000000000001" customHeight="1" thickTop="1" thickBot="1">
      <c r="A146" s="1124" t="s">
        <v>1814</v>
      </c>
      <c r="B146" s="1125" t="s">
        <v>1815</v>
      </c>
      <c r="C146" s="185">
        <v>0</v>
      </c>
      <c r="D146" s="1088">
        <v>22</v>
      </c>
      <c r="E146" s="185">
        <v>27</v>
      </c>
      <c r="F146" s="1088">
        <v>112.2</v>
      </c>
      <c r="G146" s="188">
        <v>27</v>
      </c>
      <c r="H146" s="189">
        <v>134.19999999999999</v>
      </c>
    </row>
    <row r="147" spans="1:8" ht="20.100000000000001" customHeight="1" thickTop="1" thickBot="1">
      <c r="A147" s="1122" t="s">
        <v>1816</v>
      </c>
      <c r="B147" s="1098" t="s">
        <v>1817</v>
      </c>
      <c r="C147" s="185">
        <v>320</v>
      </c>
      <c r="D147" s="1088">
        <v>892.31999999999994</v>
      </c>
      <c r="E147" s="185">
        <v>784</v>
      </c>
      <c r="F147" s="1088">
        <v>1697.5199999999998</v>
      </c>
      <c r="G147" s="188">
        <v>1104</v>
      </c>
      <c r="H147" s="189">
        <v>2589.8399999999997</v>
      </c>
    </row>
    <row r="148" spans="1:8" ht="20.100000000000001" customHeight="1" thickTop="1" thickBot="1">
      <c r="A148" s="1122" t="s">
        <v>1818</v>
      </c>
      <c r="B148" s="1098" t="s">
        <v>1819</v>
      </c>
      <c r="C148" s="185">
        <v>4</v>
      </c>
      <c r="D148" s="1088">
        <v>14.520000000000001</v>
      </c>
      <c r="E148" s="185">
        <v>3</v>
      </c>
      <c r="F148" s="1088">
        <v>9.2399999999999984</v>
      </c>
      <c r="G148" s="188">
        <v>7</v>
      </c>
      <c r="H148" s="189">
        <v>23.759999999999998</v>
      </c>
    </row>
    <row r="149" spans="1:8" ht="20.100000000000001" customHeight="1" thickTop="1" thickBot="1">
      <c r="A149" s="1122" t="s">
        <v>1820</v>
      </c>
      <c r="B149" s="1098" t="s">
        <v>1821</v>
      </c>
      <c r="C149" s="185">
        <v>248</v>
      </c>
      <c r="D149" s="1088">
        <v>632.28</v>
      </c>
      <c r="E149" s="185">
        <v>498</v>
      </c>
      <c r="F149" s="1088">
        <v>1272.4800000000002</v>
      </c>
      <c r="G149" s="188">
        <v>746</v>
      </c>
      <c r="H149" s="189">
        <v>1904.7600000000002</v>
      </c>
    </row>
    <row r="150" spans="1:8" ht="20.100000000000001" customHeight="1" thickTop="1" thickBot="1">
      <c r="A150" s="1122" t="s">
        <v>1822</v>
      </c>
      <c r="B150" s="1098" t="s">
        <v>1823</v>
      </c>
      <c r="C150" s="185">
        <v>0</v>
      </c>
      <c r="D150" s="1088">
        <v>27.720000000000002</v>
      </c>
      <c r="E150" s="185">
        <v>0</v>
      </c>
      <c r="F150" s="1088">
        <v>48.84</v>
      </c>
      <c r="G150" s="188">
        <v>0</v>
      </c>
      <c r="H150" s="189">
        <v>76.56</v>
      </c>
    </row>
    <row r="151" spans="1:8" ht="20.100000000000001" customHeight="1" thickTop="1" thickBot="1">
      <c r="A151" s="1122" t="s">
        <v>1824</v>
      </c>
      <c r="B151" s="1098" t="s">
        <v>1825</v>
      </c>
      <c r="C151" s="185">
        <v>456</v>
      </c>
      <c r="D151" s="1088">
        <v>1731</v>
      </c>
      <c r="E151" s="185">
        <v>581</v>
      </c>
      <c r="F151" s="1088">
        <v>1528.56</v>
      </c>
      <c r="G151" s="188">
        <v>1037</v>
      </c>
      <c r="H151" s="189">
        <v>3259.56</v>
      </c>
    </row>
    <row r="152" spans="1:8" ht="20.100000000000001" customHeight="1" thickTop="1" thickBot="1">
      <c r="A152" s="1122" t="s">
        <v>1826</v>
      </c>
      <c r="B152" s="1098" t="s">
        <v>1827</v>
      </c>
      <c r="C152" s="185">
        <v>265</v>
      </c>
      <c r="D152" s="1088">
        <v>754</v>
      </c>
      <c r="E152" s="185">
        <v>530</v>
      </c>
      <c r="F152" s="1088">
        <v>1136.5199999999998</v>
      </c>
      <c r="G152" s="188">
        <v>795</v>
      </c>
      <c r="H152" s="189">
        <v>1890.5199999999998</v>
      </c>
    </row>
    <row r="153" spans="1:8" ht="20.100000000000001" customHeight="1" thickTop="1" thickBot="1">
      <c r="A153" s="1122" t="s">
        <v>1828</v>
      </c>
      <c r="B153" s="1098" t="s">
        <v>1829</v>
      </c>
      <c r="C153" s="185">
        <v>771</v>
      </c>
      <c r="D153" s="1088">
        <v>3517.8</v>
      </c>
      <c r="E153" s="185">
        <v>152</v>
      </c>
      <c r="F153" s="1088">
        <v>1061.2800000000002</v>
      </c>
      <c r="G153" s="188">
        <v>923</v>
      </c>
      <c r="H153" s="189">
        <v>4579.08</v>
      </c>
    </row>
    <row r="154" spans="1:8" ht="20.100000000000001" customHeight="1" thickTop="1" thickBot="1">
      <c r="A154" s="1122" t="s">
        <v>1830</v>
      </c>
      <c r="B154" s="1098" t="s">
        <v>1831</v>
      </c>
      <c r="C154" s="185">
        <v>0</v>
      </c>
      <c r="D154" s="1088">
        <v>0</v>
      </c>
      <c r="E154" s="185">
        <v>0</v>
      </c>
      <c r="F154" s="1088">
        <v>1</v>
      </c>
      <c r="G154" s="188">
        <v>0</v>
      </c>
      <c r="H154" s="189">
        <v>1</v>
      </c>
    </row>
    <row r="155" spans="1:8" ht="20.100000000000001" customHeight="1" thickTop="1" thickBot="1">
      <c r="A155" s="1122" t="s">
        <v>1832</v>
      </c>
      <c r="B155" s="1098" t="s">
        <v>1833</v>
      </c>
      <c r="C155" s="185">
        <v>40</v>
      </c>
      <c r="D155" s="1088">
        <v>450</v>
      </c>
      <c r="E155" s="185">
        <v>502</v>
      </c>
      <c r="F155" s="1088">
        <v>2068.44</v>
      </c>
      <c r="G155" s="188">
        <v>542</v>
      </c>
      <c r="H155" s="189">
        <v>2518.44</v>
      </c>
    </row>
    <row r="156" spans="1:8" ht="20.100000000000001" customHeight="1" thickTop="1" thickBot="1">
      <c r="A156" s="1122" t="s">
        <v>1834</v>
      </c>
      <c r="B156" s="1098" t="s">
        <v>1835</v>
      </c>
      <c r="C156" s="185">
        <v>38</v>
      </c>
      <c r="D156" s="1088">
        <v>353.76000000000005</v>
      </c>
      <c r="E156" s="185">
        <v>393</v>
      </c>
      <c r="F156" s="1088">
        <v>1411.0800000000002</v>
      </c>
      <c r="G156" s="188">
        <v>431</v>
      </c>
      <c r="H156" s="189">
        <v>1764.8400000000001</v>
      </c>
    </row>
    <row r="157" spans="1:8" ht="20.100000000000001" customHeight="1" thickTop="1" thickBot="1">
      <c r="A157" s="1122" t="s">
        <v>1836</v>
      </c>
      <c r="B157" s="1126" t="s">
        <v>1837</v>
      </c>
      <c r="C157" s="185">
        <v>213</v>
      </c>
      <c r="D157" s="1088">
        <v>1040.1599999999999</v>
      </c>
      <c r="E157" s="185">
        <v>837</v>
      </c>
      <c r="F157" s="1088">
        <v>2577.9600000000005</v>
      </c>
      <c r="G157" s="188">
        <v>1050</v>
      </c>
      <c r="H157" s="189">
        <v>3618.1200000000003</v>
      </c>
    </row>
    <row r="158" spans="1:8" ht="20.100000000000001" customHeight="1" thickTop="1" thickBot="1">
      <c r="A158" s="1122" t="s">
        <v>1838</v>
      </c>
      <c r="B158" s="1098" t="s">
        <v>1839</v>
      </c>
      <c r="C158" s="185">
        <v>16</v>
      </c>
      <c r="D158" s="1088">
        <v>60.72</v>
      </c>
      <c r="E158" s="185">
        <v>25</v>
      </c>
      <c r="F158" s="1088">
        <v>29.040000000000003</v>
      </c>
      <c r="G158" s="188">
        <v>41</v>
      </c>
      <c r="H158" s="189">
        <v>89.76</v>
      </c>
    </row>
    <row r="159" spans="1:8" ht="20.100000000000001" customHeight="1" thickTop="1" thickBot="1">
      <c r="A159" s="1127" t="s">
        <v>1840</v>
      </c>
      <c r="B159" s="1128" t="s">
        <v>1841</v>
      </c>
      <c r="C159" s="185">
        <v>3</v>
      </c>
      <c r="D159" s="1088">
        <v>3.9599999999999995</v>
      </c>
      <c r="E159" s="185">
        <v>0</v>
      </c>
      <c r="F159" s="1088">
        <v>2.6400000000000006</v>
      </c>
      <c r="G159" s="188">
        <v>3</v>
      </c>
      <c r="H159" s="189">
        <v>6.6</v>
      </c>
    </row>
    <row r="160" spans="1:8" ht="20.100000000000001" customHeight="1" thickTop="1" thickBot="1">
      <c r="A160" s="1122" t="s">
        <v>1842</v>
      </c>
      <c r="B160" s="1098" t="s">
        <v>1843</v>
      </c>
      <c r="C160" s="185">
        <v>213</v>
      </c>
      <c r="D160" s="1088">
        <v>1040.1599999999999</v>
      </c>
      <c r="E160" s="185">
        <v>837</v>
      </c>
      <c r="F160" s="1088">
        <v>2580.6</v>
      </c>
      <c r="G160" s="188">
        <v>1050</v>
      </c>
      <c r="H160" s="189">
        <v>3620.7599999999998</v>
      </c>
    </row>
    <row r="161" spans="1:8" ht="20.100000000000001" customHeight="1" thickTop="1" thickBot="1">
      <c r="A161" s="1122" t="s">
        <v>1844</v>
      </c>
      <c r="B161" s="1098" t="s">
        <v>1845</v>
      </c>
      <c r="C161" s="185">
        <v>608</v>
      </c>
      <c r="D161" s="1088">
        <v>2189.88</v>
      </c>
      <c r="E161" s="185">
        <v>946</v>
      </c>
      <c r="F161" s="1088">
        <v>2567.4</v>
      </c>
      <c r="G161" s="188">
        <v>1554</v>
      </c>
      <c r="H161" s="189">
        <v>4757.2800000000007</v>
      </c>
    </row>
    <row r="162" spans="1:8" ht="20.100000000000001" customHeight="1" thickTop="1" thickBot="1">
      <c r="A162" s="1122" t="s">
        <v>1846</v>
      </c>
      <c r="B162" s="1098" t="s">
        <v>1847</v>
      </c>
      <c r="C162" s="185">
        <v>607</v>
      </c>
      <c r="D162" s="1088">
        <v>2094.8399999999997</v>
      </c>
      <c r="E162" s="185">
        <v>906</v>
      </c>
      <c r="F162" s="1088">
        <v>2691.48</v>
      </c>
      <c r="G162" s="188">
        <v>1513</v>
      </c>
      <c r="H162" s="189">
        <v>4786.32</v>
      </c>
    </row>
    <row r="163" spans="1:8" ht="20.100000000000001" customHeight="1" thickTop="1" thickBot="1">
      <c r="A163" s="1122" t="s">
        <v>1848</v>
      </c>
      <c r="B163" s="1098" t="s">
        <v>1849</v>
      </c>
      <c r="C163" s="185">
        <v>50</v>
      </c>
      <c r="D163" s="1088">
        <v>88.440000000000012</v>
      </c>
      <c r="E163" s="185">
        <v>0</v>
      </c>
      <c r="F163" s="1088">
        <v>13.2</v>
      </c>
      <c r="G163" s="188">
        <v>50</v>
      </c>
      <c r="H163" s="189">
        <v>101.64000000000001</v>
      </c>
    </row>
    <row r="164" spans="1:8" ht="20.100000000000001" customHeight="1" thickTop="1" thickBot="1">
      <c r="A164" s="1129" t="s">
        <v>1850</v>
      </c>
      <c r="B164" s="1130" t="s">
        <v>1851</v>
      </c>
      <c r="C164" s="185">
        <v>6</v>
      </c>
      <c r="D164" s="1088">
        <v>25.08</v>
      </c>
      <c r="E164" s="185">
        <v>25</v>
      </c>
      <c r="F164" s="1088">
        <v>72.599999999999994</v>
      </c>
      <c r="G164" s="188">
        <v>31</v>
      </c>
      <c r="H164" s="189">
        <v>97.679999999999993</v>
      </c>
    </row>
    <row r="165" spans="1:8" ht="20.100000000000001" customHeight="1" thickTop="1" thickBot="1">
      <c r="A165" s="1122" t="s">
        <v>1852</v>
      </c>
      <c r="B165" s="1098" t="s">
        <v>1853</v>
      </c>
      <c r="C165" s="185">
        <v>2515</v>
      </c>
      <c r="D165" s="1088">
        <v>10197</v>
      </c>
      <c r="E165" s="185">
        <v>1343</v>
      </c>
      <c r="F165" s="1088">
        <v>4975.079999999999</v>
      </c>
      <c r="G165" s="188">
        <v>3858</v>
      </c>
      <c r="H165" s="189">
        <v>15172.079999999998</v>
      </c>
    </row>
    <row r="166" spans="1:8" ht="20.100000000000001" customHeight="1" thickTop="1" thickBot="1">
      <c r="A166" s="1129" t="s">
        <v>1854</v>
      </c>
      <c r="B166" s="1130" t="s">
        <v>1855</v>
      </c>
      <c r="C166" s="185">
        <v>1</v>
      </c>
      <c r="D166" s="1088">
        <v>24</v>
      </c>
      <c r="E166" s="185">
        <v>45</v>
      </c>
      <c r="F166" s="1088">
        <v>109.56</v>
      </c>
      <c r="G166" s="188">
        <v>46</v>
      </c>
      <c r="H166" s="189">
        <v>133.56</v>
      </c>
    </row>
    <row r="167" spans="1:8" ht="20.100000000000001" customHeight="1" thickTop="1" thickBot="1">
      <c r="A167" s="1122" t="s">
        <v>1856</v>
      </c>
      <c r="B167" s="1116" t="s">
        <v>1857</v>
      </c>
      <c r="C167" s="185">
        <v>1428</v>
      </c>
      <c r="D167" s="1088">
        <v>5479.3200000000006</v>
      </c>
      <c r="E167" s="185">
        <v>665</v>
      </c>
      <c r="F167" s="1088">
        <v>2387.88</v>
      </c>
      <c r="G167" s="188">
        <v>2093</v>
      </c>
      <c r="H167" s="189">
        <v>7867.2000000000007</v>
      </c>
    </row>
    <row r="168" spans="1:8" ht="20.100000000000001" customHeight="1" thickTop="1" thickBot="1">
      <c r="A168" s="1123" t="s">
        <v>1858</v>
      </c>
      <c r="B168" s="1098" t="s">
        <v>1859</v>
      </c>
      <c r="C168" s="185">
        <v>35</v>
      </c>
      <c r="D168" s="1088">
        <v>178.2</v>
      </c>
      <c r="E168" s="185">
        <v>124</v>
      </c>
      <c r="F168" s="1088">
        <v>377.52000000000004</v>
      </c>
      <c r="G168" s="188">
        <v>159</v>
      </c>
      <c r="H168" s="189">
        <v>555.72</v>
      </c>
    </row>
    <row r="169" spans="1:8" ht="20.100000000000001" customHeight="1" thickTop="1" thickBot="1">
      <c r="A169" s="1131" t="s">
        <v>1860</v>
      </c>
      <c r="B169" s="1098" t="s">
        <v>1861</v>
      </c>
      <c r="C169" s="185">
        <v>1343</v>
      </c>
      <c r="D169" s="1088">
        <v>5105.76</v>
      </c>
      <c r="E169" s="185">
        <v>39</v>
      </c>
      <c r="F169" s="1088">
        <v>722.04000000000008</v>
      </c>
      <c r="G169" s="188">
        <v>1382</v>
      </c>
      <c r="H169" s="189">
        <v>5827.8</v>
      </c>
    </row>
    <row r="170" spans="1:8" ht="20.100000000000001" customHeight="1" thickTop="1" thickBot="1">
      <c r="A170" s="1123" t="s">
        <v>1862</v>
      </c>
      <c r="B170" s="1098" t="s">
        <v>1863</v>
      </c>
      <c r="C170" s="185">
        <v>1124</v>
      </c>
      <c r="D170" s="1088">
        <v>4528.920000000001</v>
      </c>
      <c r="E170" s="185">
        <v>602</v>
      </c>
      <c r="F170" s="1088">
        <v>1776.7199999999998</v>
      </c>
      <c r="G170" s="188">
        <v>1726</v>
      </c>
      <c r="H170" s="189">
        <v>6305.6400000000012</v>
      </c>
    </row>
    <row r="171" spans="1:8" ht="20.100000000000001" customHeight="1" thickTop="1" thickBot="1">
      <c r="A171" s="1132" t="s">
        <v>1864</v>
      </c>
      <c r="B171" s="1133" t="s">
        <v>2391</v>
      </c>
      <c r="C171" s="185">
        <v>1</v>
      </c>
      <c r="D171" s="1088">
        <v>1.3200000000000003</v>
      </c>
      <c r="E171" s="185">
        <v>2</v>
      </c>
      <c r="F171" s="1088">
        <v>3.9599999999999995</v>
      </c>
      <c r="G171" s="188">
        <v>3</v>
      </c>
      <c r="H171" s="189">
        <v>5.2799999999999994</v>
      </c>
    </row>
    <row r="172" spans="1:8" ht="20.100000000000001" customHeight="1" thickTop="1" thickBot="1">
      <c r="A172" s="1123" t="s">
        <v>1865</v>
      </c>
      <c r="B172" s="1098" t="s">
        <v>1866</v>
      </c>
      <c r="C172" s="185">
        <v>10</v>
      </c>
      <c r="D172" s="1088">
        <v>38.279999999999994</v>
      </c>
      <c r="E172" s="185">
        <v>10</v>
      </c>
      <c r="F172" s="1088">
        <v>50.16</v>
      </c>
      <c r="G172" s="188">
        <v>20</v>
      </c>
      <c r="H172" s="189">
        <v>88.44</v>
      </c>
    </row>
    <row r="173" spans="1:8" ht="20.100000000000001" customHeight="1" thickTop="1" thickBot="1">
      <c r="A173" s="1123" t="s">
        <v>1867</v>
      </c>
      <c r="B173" s="1098" t="s">
        <v>1868</v>
      </c>
      <c r="C173" s="185">
        <v>10</v>
      </c>
      <c r="D173" s="1088">
        <v>38.279999999999994</v>
      </c>
      <c r="E173" s="185">
        <v>10</v>
      </c>
      <c r="F173" s="1088">
        <v>50.16</v>
      </c>
      <c r="G173" s="188">
        <v>20</v>
      </c>
      <c r="H173" s="189">
        <v>88.44</v>
      </c>
    </row>
    <row r="174" spans="1:8" ht="20.100000000000001" customHeight="1" thickTop="1" thickBot="1">
      <c r="A174" s="1122" t="s">
        <v>1869</v>
      </c>
      <c r="B174" s="1098" t="s">
        <v>1870</v>
      </c>
      <c r="C174" s="185">
        <v>1</v>
      </c>
      <c r="D174" s="1088">
        <v>1</v>
      </c>
      <c r="E174" s="185">
        <v>2</v>
      </c>
      <c r="F174" s="1088">
        <v>1.3200000000000003</v>
      </c>
      <c r="G174" s="188">
        <v>3</v>
      </c>
      <c r="H174" s="189">
        <v>2.3200000000000003</v>
      </c>
    </row>
    <row r="175" spans="1:8" ht="20.100000000000001" customHeight="1" thickTop="1" thickBot="1">
      <c r="A175" s="1122" t="s">
        <v>1871</v>
      </c>
      <c r="B175" s="1098" t="s">
        <v>1872</v>
      </c>
      <c r="C175" s="185">
        <v>184</v>
      </c>
      <c r="D175" s="1088">
        <v>472.55999999999995</v>
      </c>
      <c r="E175" s="185">
        <v>306</v>
      </c>
      <c r="F175" s="1088">
        <v>607.20000000000005</v>
      </c>
      <c r="G175" s="188">
        <v>490</v>
      </c>
      <c r="H175" s="189">
        <v>1079.76</v>
      </c>
    </row>
    <row r="176" spans="1:8" ht="20.100000000000001" customHeight="1" thickTop="1" thickBot="1">
      <c r="A176" s="1122" t="s">
        <v>1873</v>
      </c>
      <c r="B176" s="1098" t="s">
        <v>1874</v>
      </c>
      <c r="C176" s="185">
        <v>0</v>
      </c>
      <c r="D176" s="1088">
        <v>1.3200000000000003</v>
      </c>
      <c r="E176" s="185">
        <v>0</v>
      </c>
      <c r="F176" s="1088">
        <v>0</v>
      </c>
      <c r="G176" s="188">
        <v>0</v>
      </c>
      <c r="H176" s="189">
        <v>1.3200000000000003</v>
      </c>
    </row>
    <row r="177" spans="1:8" ht="20.100000000000001" customHeight="1" thickTop="1" thickBot="1">
      <c r="A177" s="1122" t="s">
        <v>1875</v>
      </c>
      <c r="B177" s="1098" t="s">
        <v>1876</v>
      </c>
      <c r="C177" s="185">
        <v>666</v>
      </c>
      <c r="D177" s="1088">
        <v>3157.4399999999996</v>
      </c>
      <c r="E177" s="185">
        <v>1539</v>
      </c>
      <c r="F177" s="1088">
        <v>5010.7200000000012</v>
      </c>
      <c r="G177" s="188">
        <v>2205</v>
      </c>
      <c r="H177" s="189">
        <v>8168.1600000000008</v>
      </c>
    </row>
    <row r="178" spans="1:8" ht="20.100000000000001" customHeight="1" thickTop="1" thickBot="1">
      <c r="A178" s="1134" t="s">
        <v>1877</v>
      </c>
      <c r="B178" s="1135" t="s">
        <v>1878</v>
      </c>
      <c r="C178" s="185">
        <v>4</v>
      </c>
      <c r="D178" s="1088">
        <v>83.16</v>
      </c>
      <c r="E178" s="185">
        <v>68</v>
      </c>
      <c r="F178" s="1088">
        <v>266.64</v>
      </c>
      <c r="G178" s="188">
        <v>72</v>
      </c>
      <c r="H178" s="189">
        <v>349.79999999999995</v>
      </c>
    </row>
    <row r="179" spans="1:8" ht="20.100000000000001" customHeight="1" thickTop="1" thickBot="1">
      <c r="A179" s="1136" t="s">
        <v>1879</v>
      </c>
      <c r="B179" s="1137" t="s">
        <v>2392</v>
      </c>
      <c r="C179" s="185">
        <v>2190</v>
      </c>
      <c r="D179" s="1095">
        <v>6957.7200000000012</v>
      </c>
      <c r="E179" s="185">
        <v>92</v>
      </c>
      <c r="F179" s="1095">
        <v>1411.0800000000002</v>
      </c>
      <c r="G179" s="188">
        <v>2282</v>
      </c>
      <c r="H179" s="223">
        <v>8368.8000000000011</v>
      </c>
    </row>
    <row r="180" spans="1:8" ht="20.100000000000001" customHeight="1" thickTop="1" thickBot="1">
      <c r="A180" s="1136" t="s">
        <v>1880</v>
      </c>
      <c r="B180" s="1137" t="s">
        <v>2393</v>
      </c>
      <c r="C180" s="185">
        <v>2190</v>
      </c>
      <c r="D180" s="1095">
        <v>6959.0400000000009</v>
      </c>
      <c r="E180" s="185">
        <v>92</v>
      </c>
      <c r="F180" s="1095">
        <v>1411.0800000000002</v>
      </c>
      <c r="G180" s="188">
        <v>2282</v>
      </c>
      <c r="H180" s="223">
        <v>8370.1200000000008</v>
      </c>
    </row>
    <row r="181" spans="1:8" ht="20.100000000000001" customHeight="1" thickTop="1" thickBot="1">
      <c r="A181" s="1138" t="s">
        <v>1881</v>
      </c>
      <c r="B181" s="1135" t="s">
        <v>1882</v>
      </c>
      <c r="C181" s="185">
        <v>3</v>
      </c>
      <c r="D181" s="1088">
        <v>48</v>
      </c>
      <c r="E181" s="185">
        <v>8</v>
      </c>
      <c r="F181" s="1088">
        <v>31.679999999999996</v>
      </c>
      <c r="G181" s="188">
        <v>11</v>
      </c>
      <c r="H181" s="189">
        <v>79.679999999999993</v>
      </c>
    </row>
    <row r="182" spans="1:8" ht="20.100000000000001" customHeight="1" thickTop="1" thickBot="1">
      <c r="A182" s="1122" t="s">
        <v>1883</v>
      </c>
      <c r="B182" s="1098" t="s">
        <v>1884</v>
      </c>
      <c r="C182" s="185">
        <v>0</v>
      </c>
      <c r="D182" s="1088">
        <v>2.6400000000000006</v>
      </c>
      <c r="E182" s="185">
        <v>0</v>
      </c>
      <c r="F182" s="1088">
        <v>0</v>
      </c>
      <c r="G182" s="188">
        <v>0</v>
      </c>
      <c r="H182" s="189">
        <v>2.6400000000000006</v>
      </c>
    </row>
    <row r="183" spans="1:8" ht="20.100000000000001" customHeight="1" thickTop="1" thickBot="1">
      <c r="A183" s="1139" t="s">
        <v>1885</v>
      </c>
      <c r="B183" s="1098" t="s">
        <v>1886</v>
      </c>
      <c r="C183" s="185">
        <v>0</v>
      </c>
      <c r="D183" s="1088">
        <v>0</v>
      </c>
      <c r="E183" s="185">
        <v>1</v>
      </c>
      <c r="F183" s="1088">
        <v>1.3200000000000003</v>
      </c>
      <c r="G183" s="188">
        <v>1</v>
      </c>
      <c r="H183" s="189">
        <v>1.3200000000000003</v>
      </c>
    </row>
    <row r="184" spans="1:8" ht="20.100000000000001" customHeight="1" thickTop="1" thickBot="1">
      <c r="A184" s="1140" t="s">
        <v>1887</v>
      </c>
      <c r="B184" s="1137" t="s">
        <v>1888</v>
      </c>
      <c r="C184" s="185">
        <v>0</v>
      </c>
      <c r="D184" s="1095">
        <v>0</v>
      </c>
      <c r="E184" s="185">
        <v>0</v>
      </c>
      <c r="F184" s="1095">
        <v>1</v>
      </c>
      <c r="G184" s="188">
        <v>0</v>
      </c>
      <c r="H184" s="223">
        <v>1</v>
      </c>
    </row>
    <row r="185" spans="1:8" ht="20.100000000000001" customHeight="1" thickTop="1" thickBot="1">
      <c r="A185" s="1140" t="s">
        <v>1889</v>
      </c>
      <c r="B185" s="1137" t="s">
        <v>1890</v>
      </c>
      <c r="C185" s="185">
        <v>0</v>
      </c>
      <c r="D185" s="1095">
        <v>0</v>
      </c>
      <c r="E185" s="185">
        <v>0</v>
      </c>
      <c r="F185" s="1095">
        <v>1</v>
      </c>
      <c r="G185" s="188">
        <v>0</v>
      </c>
      <c r="H185" s="223">
        <v>1</v>
      </c>
    </row>
    <row r="186" spans="1:8" ht="20.100000000000001" customHeight="1" thickTop="1" thickBot="1">
      <c r="A186" s="1141" t="s">
        <v>1891</v>
      </c>
      <c r="B186" s="1142" t="s">
        <v>1892</v>
      </c>
      <c r="C186" s="185">
        <v>15</v>
      </c>
      <c r="D186" s="1088">
        <v>15.839999999999998</v>
      </c>
      <c r="E186" s="185">
        <v>41</v>
      </c>
      <c r="F186" s="1088">
        <v>60.72</v>
      </c>
      <c r="G186" s="188">
        <v>56</v>
      </c>
      <c r="H186" s="189">
        <v>76.56</v>
      </c>
    </row>
    <row r="187" spans="1:8" ht="20.100000000000001" customHeight="1" thickTop="1" thickBot="1">
      <c r="A187" s="1138" t="s">
        <v>1893</v>
      </c>
      <c r="B187" s="1108" t="s">
        <v>1894</v>
      </c>
      <c r="C187" s="185">
        <v>1</v>
      </c>
      <c r="D187" s="1088">
        <v>2.6400000000000006</v>
      </c>
      <c r="E187" s="185">
        <v>0</v>
      </c>
      <c r="F187" s="1088">
        <v>0</v>
      </c>
      <c r="G187" s="188">
        <v>1</v>
      </c>
      <c r="H187" s="189">
        <v>2.6400000000000006</v>
      </c>
    </row>
    <row r="188" spans="1:8" ht="20.100000000000001" customHeight="1" thickTop="1" thickBot="1">
      <c r="A188" s="1141" t="s">
        <v>1895</v>
      </c>
      <c r="B188" s="179" t="s">
        <v>1896</v>
      </c>
      <c r="C188" s="185">
        <v>1647</v>
      </c>
      <c r="D188" s="1088">
        <v>6182.8799999999992</v>
      </c>
      <c r="E188" s="185">
        <v>541</v>
      </c>
      <c r="F188" s="1088">
        <v>1915.3199999999997</v>
      </c>
      <c r="G188" s="188">
        <v>2188</v>
      </c>
      <c r="H188" s="189">
        <v>8098.1999999999989</v>
      </c>
    </row>
    <row r="189" spans="1:8" ht="20.100000000000001" customHeight="1" thickTop="1" thickBot="1">
      <c r="A189" s="1143" t="s">
        <v>1897</v>
      </c>
      <c r="B189" s="1128" t="s">
        <v>1898</v>
      </c>
      <c r="C189" s="185">
        <v>317</v>
      </c>
      <c r="D189" s="1088">
        <v>1112.76</v>
      </c>
      <c r="E189" s="185">
        <v>251</v>
      </c>
      <c r="F189" s="1088">
        <v>624.3599999999999</v>
      </c>
      <c r="G189" s="188">
        <v>568</v>
      </c>
      <c r="H189" s="189">
        <v>1737.12</v>
      </c>
    </row>
    <row r="190" spans="1:8" ht="20.100000000000001" customHeight="1" thickTop="1" thickBot="1">
      <c r="A190" s="1143" t="s">
        <v>1899</v>
      </c>
      <c r="B190" s="179" t="s">
        <v>1900</v>
      </c>
      <c r="C190" s="185">
        <v>73</v>
      </c>
      <c r="D190" s="1088">
        <v>458.04</v>
      </c>
      <c r="E190" s="185">
        <v>343</v>
      </c>
      <c r="F190" s="1088">
        <v>1191.9599999999998</v>
      </c>
      <c r="G190" s="188">
        <v>416</v>
      </c>
      <c r="H190" s="189">
        <v>1649.9999999999998</v>
      </c>
    </row>
    <row r="191" spans="1:8" ht="20.100000000000001" customHeight="1" thickTop="1" thickBot="1">
      <c r="A191" s="1144" t="s">
        <v>1901</v>
      </c>
      <c r="B191" s="1128" t="s">
        <v>1902</v>
      </c>
      <c r="C191" s="185">
        <v>9</v>
      </c>
      <c r="D191" s="1088">
        <v>31.679999999999996</v>
      </c>
      <c r="E191" s="185">
        <v>98</v>
      </c>
      <c r="F191" s="1088">
        <v>153.11999999999998</v>
      </c>
      <c r="G191" s="188">
        <v>107</v>
      </c>
      <c r="H191" s="189">
        <v>184.79999999999998</v>
      </c>
    </row>
    <row r="192" spans="1:8" ht="20.100000000000001" customHeight="1" thickTop="1" thickBot="1">
      <c r="A192" s="1145" t="s">
        <v>1903</v>
      </c>
      <c r="B192" s="163" t="s">
        <v>1904</v>
      </c>
      <c r="C192" s="185">
        <v>0</v>
      </c>
      <c r="D192" s="1088">
        <v>6.6</v>
      </c>
      <c r="E192" s="185">
        <v>18</v>
      </c>
      <c r="F192" s="1088">
        <v>51.48</v>
      </c>
      <c r="G192" s="188">
        <v>18</v>
      </c>
      <c r="H192" s="189">
        <v>58.08</v>
      </c>
    </row>
    <row r="193" spans="1:8" ht="20.100000000000001" customHeight="1" thickTop="1" thickBot="1">
      <c r="A193" s="1146" t="s">
        <v>1905</v>
      </c>
      <c r="B193" s="1147" t="s">
        <v>1906</v>
      </c>
      <c r="C193" s="185">
        <v>28</v>
      </c>
      <c r="D193" s="1088">
        <v>172</v>
      </c>
      <c r="E193" s="185">
        <v>112</v>
      </c>
      <c r="F193" s="1088">
        <v>476.52000000000004</v>
      </c>
      <c r="G193" s="188">
        <v>140</v>
      </c>
      <c r="H193" s="189">
        <v>648.52</v>
      </c>
    </row>
    <row r="194" spans="1:8" ht="20.100000000000001" customHeight="1" thickTop="1" thickBot="1">
      <c r="A194" s="1146" t="s">
        <v>1907</v>
      </c>
      <c r="B194" s="1148" t="s">
        <v>1908</v>
      </c>
      <c r="C194" s="185">
        <v>161</v>
      </c>
      <c r="D194" s="1088">
        <v>448.8</v>
      </c>
      <c r="E194" s="185">
        <v>27</v>
      </c>
      <c r="F194" s="1088">
        <v>194.03999999999996</v>
      </c>
      <c r="G194" s="188">
        <v>188</v>
      </c>
      <c r="H194" s="189">
        <v>642.83999999999992</v>
      </c>
    </row>
    <row r="195" spans="1:8" ht="20.100000000000001" customHeight="1" thickTop="1" thickBot="1">
      <c r="A195" s="1146" t="s">
        <v>1909</v>
      </c>
      <c r="B195" s="1148" t="s">
        <v>1910</v>
      </c>
      <c r="C195" s="185">
        <v>5</v>
      </c>
      <c r="D195" s="1088">
        <v>42.240000000000009</v>
      </c>
      <c r="E195" s="185">
        <v>11</v>
      </c>
      <c r="F195" s="1088">
        <v>27.720000000000002</v>
      </c>
      <c r="G195" s="188">
        <v>16</v>
      </c>
      <c r="H195" s="189">
        <v>69.960000000000008</v>
      </c>
    </row>
    <row r="196" spans="1:8" ht="20.100000000000001" customHeight="1" thickTop="1" thickBot="1">
      <c r="A196" s="1149"/>
      <c r="B196" s="1148"/>
      <c r="C196" s="185">
        <v>0</v>
      </c>
      <c r="D196" s="1088"/>
      <c r="E196" s="185">
        <v>0</v>
      </c>
      <c r="F196" s="1088"/>
      <c r="G196" s="188">
        <v>0</v>
      </c>
      <c r="H196" s="189">
        <v>0</v>
      </c>
    </row>
    <row r="197" spans="1:8" ht="20.100000000000001" customHeight="1" thickTop="1" thickBot="1">
      <c r="A197" s="1150" t="s">
        <v>2381</v>
      </c>
      <c r="B197" s="1150"/>
      <c r="C197" s="185">
        <v>97</v>
      </c>
      <c r="D197" s="1107">
        <v>669</v>
      </c>
      <c r="E197" s="185">
        <v>1839</v>
      </c>
      <c r="F197" s="1107">
        <v>6176.2799999999988</v>
      </c>
      <c r="G197" s="188">
        <v>1936</v>
      </c>
      <c r="H197" s="810">
        <v>6845.2799999999988</v>
      </c>
    </row>
    <row r="198" spans="1:8" ht="20.100000000000001" customHeight="1" thickTop="1" thickBot="1">
      <c r="A198" s="1150" t="s">
        <v>2382</v>
      </c>
      <c r="B198" s="1150"/>
      <c r="C198" s="185">
        <v>135</v>
      </c>
      <c r="D198" s="1107">
        <v>990</v>
      </c>
      <c r="E198" s="185">
        <v>2745</v>
      </c>
      <c r="F198" s="1107">
        <v>9152.8799999999992</v>
      </c>
      <c r="G198" s="188">
        <v>2880</v>
      </c>
      <c r="H198" s="810">
        <v>10142.879999999999</v>
      </c>
    </row>
    <row r="199" spans="1:8" ht="20.100000000000001" customHeight="1" thickTop="1" thickBot="1">
      <c r="A199" s="1151" t="s">
        <v>2397</v>
      </c>
      <c r="B199" s="1151"/>
      <c r="C199" s="185">
        <v>830</v>
      </c>
      <c r="D199" s="1107">
        <v>5322.88</v>
      </c>
      <c r="E199" s="185">
        <v>31424</v>
      </c>
      <c r="F199" s="1107">
        <v>100789.16000000019</v>
      </c>
      <c r="G199" s="188">
        <v>32254</v>
      </c>
      <c r="H199" s="810">
        <v>106112.0400000002</v>
      </c>
    </row>
    <row r="200" spans="1:8" ht="20.100000000000001" customHeight="1" thickTop="1" thickBot="1">
      <c r="A200" s="1152" t="s">
        <v>1579</v>
      </c>
      <c r="B200" s="1094" t="s">
        <v>1580</v>
      </c>
      <c r="C200" s="185">
        <v>135</v>
      </c>
      <c r="D200" s="1088">
        <v>990</v>
      </c>
      <c r="E200" s="185">
        <v>2745</v>
      </c>
      <c r="F200" s="1088">
        <v>8257.92</v>
      </c>
      <c r="G200" s="188">
        <v>2880</v>
      </c>
      <c r="H200" s="189">
        <v>9247.92</v>
      </c>
    </row>
    <row r="201" spans="1:8" ht="20.100000000000001" customHeight="1" thickTop="1" thickBot="1">
      <c r="A201" s="1153" t="s">
        <v>1913</v>
      </c>
      <c r="B201" s="1137" t="s">
        <v>1914</v>
      </c>
      <c r="C201" s="185">
        <v>0</v>
      </c>
      <c r="D201" s="1088">
        <v>0</v>
      </c>
      <c r="E201" s="185">
        <v>0</v>
      </c>
      <c r="F201" s="1088">
        <v>1</v>
      </c>
      <c r="G201" s="188">
        <v>0</v>
      </c>
      <c r="H201" s="189">
        <v>1</v>
      </c>
    </row>
    <row r="202" spans="1:8" ht="20.100000000000001" customHeight="1" thickTop="1" thickBot="1">
      <c r="A202" s="1154" t="s">
        <v>1911</v>
      </c>
      <c r="B202" s="1155" t="s">
        <v>1912</v>
      </c>
      <c r="C202" s="185">
        <v>185</v>
      </c>
      <c r="D202" s="1088">
        <v>1308.1199999999999</v>
      </c>
      <c r="E202" s="185">
        <v>9189</v>
      </c>
      <c r="F202" s="1088">
        <v>39610.560000000005</v>
      </c>
      <c r="G202" s="188">
        <v>9374</v>
      </c>
      <c r="H202" s="189">
        <v>40918.680000000008</v>
      </c>
    </row>
    <row r="203" spans="1:8" ht="20.100000000000001" customHeight="1" thickTop="1" thickBot="1">
      <c r="A203" s="1152" t="s">
        <v>1915</v>
      </c>
      <c r="B203" s="1156" t="s">
        <v>1916</v>
      </c>
      <c r="C203" s="185">
        <v>224</v>
      </c>
      <c r="D203" s="1088">
        <v>1421.64</v>
      </c>
      <c r="E203" s="185">
        <v>9841</v>
      </c>
      <c r="F203" s="1088">
        <v>41242.080000000002</v>
      </c>
      <c r="G203" s="188">
        <v>10065</v>
      </c>
      <c r="H203" s="189">
        <v>42663.72</v>
      </c>
    </row>
    <row r="204" spans="1:8" ht="20.100000000000001" customHeight="1" thickTop="1" thickBot="1">
      <c r="A204" s="1152" t="s">
        <v>1917</v>
      </c>
      <c r="B204" s="1156" t="s">
        <v>1918</v>
      </c>
      <c r="C204" s="185">
        <v>0</v>
      </c>
      <c r="D204" s="1088">
        <v>0</v>
      </c>
      <c r="E204" s="185">
        <v>190</v>
      </c>
      <c r="F204" s="1088">
        <v>1116.72</v>
      </c>
      <c r="G204" s="188">
        <v>190</v>
      </c>
      <c r="H204" s="189">
        <v>1116.72</v>
      </c>
    </row>
    <row r="205" spans="1:8" ht="20.100000000000001" customHeight="1" thickTop="1" thickBot="1">
      <c r="A205" s="1152" t="s">
        <v>1919</v>
      </c>
      <c r="B205" s="1094" t="s">
        <v>1920</v>
      </c>
      <c r="C205" s="185">
        <v>0</v>
      </c>
      <c r="D205" s="1088">
        <v>0</v>
      </c>
      <c r="E205" s="185">
        <v>0</v>
      </c>
      <c r="F205" s="1088">
        <v>1</v>
      </c>
      <c r="G205" s="188">
        <v>0</v>
      </c>
      <c r="H205" s="189">
        <v>1</v>
      </c>
    </row>
    <row r="206" spans="1:8" ht="20.100000000000001" customHeight="1" thickTop="1" thickBot="1">
      <c r="A206" s="1157" t="s">
        <v>2403</v>
      </c>
      <c r="B206" s="1158" t="s">
        <v>2244</v>
      </c>
      <c r="C206" s="185">
        <v>0</v>
      </c>
      <c r="D206" s="1088">
        <v>0</v>
      </c>
      <c r="E206" s="185">
        <v>0</v>
      </c>
      <c r="F206" s="1088">
        <v>1</v>
      </c>
      <c r="G206" s="188">
        <v>0</v>
      </c>
      <c r="H206" s="189">
        <v>1</v>
      </c>
    </row>
    <row r="207" spans="1:8" ht="20.100000000000001" customHeight="1" thickTop="1" thickBot="1">
      <c r="A207" s="1159" t="s">
        <v>1921</v>
      </c>
      <c r="B207" s="566" t="s">
        <v>1922</v>
      </c>
      <c r="C207" s="185">
        <v>0</v>
      </c>
      <c r="D207" s="1088">
        <v>0</v>
      </c>
      <c r="E207" s="185">
        <v>1</v>
      </c>
      <c r="F207" s="1088">
        <v>2.6400000000000006</v>
      </c>
      <c r="G207" s="188">
        <v>1</v>
      </c>
      <c r="H207" s="189">
        <v>2.6400000000000006</v>
      </c>
    </row>
    <row r="208" spans="1:8" ht="20.100000000000001" customHeight="1" thickTop="1" thickBot="1">
      <c r="A208" s="1159" t="s">
        <v>1923</v>
      </c>
      <c r="B208" s="566" t="s">
        <v>1924</v>
      </c>
      <c r="C208" s="185">
        <v>0</v>
      </c>
      <c r="D208" s="1088">
        <v>0</v>
      </c>
      <c r="E208" s="185">
        <v>1</v>
      </c>
      <c r="F208" s="1088">
        <v>0</v>
      </c>
      <c r="G208" s="188">
        <v>1</v>
      </c>
      <c r="H208" s="189">
        <v>0</v>
      </c>
    </row>
    <row r="209" spans="1:8" ht="20.100000000000001" customHeight="1" thickTop="1" thickBot="1">
      <c r="A209" s="1159" t="s">
        <v>1925</v>
      </c>
      <c r="B209" s="566" t="s">
        <v>1926</v>
      </c>
      <c r="C209" s="185">
        <v>0</v>
      </c>
      <c r="D209" s="1088">
        <v>0</v>
      </c>
      <c r="E209" s="185">
        <v>3</v>
      </c>
      <c r="F209" s="1088">
        <v>13.2</v>
      </c>
      <c r="G209" s="188">
        <v>3</v>
      </c>
      <c r="H209" s="189">
        <v>13.2</v>
      </c>
    </row>
    <row r="210" spans="1:8" ht="20.100000000000001" customHeight="1" thickTop="1" thickBot="1">
      <c r="A210" s="1159" t="s">
        <v>1927</v>
      </c>
      <c r="B210" s="566" t="s">
        <v>1928</v>
      </c>
      <c r="C210" s="185">
        <v>0</v>
      </c>
      <c r="D210" s="1088">
        <v>0</v>
      </c>
      <c r="E210" s="185">
        <v>2</v>
      </c>
      <c r="F210" s="1088">
        <v>1.3200000000000003</v>
      </c>
      <c r="G210" s="188">
        <v>2</v>
      </c>
      <c r="H210" s="189">
        <v>1.3200000000000003</v>
      </c>
    </row>
    <row r="211" spans="1:8" ht="20.100000000000001" customHeight="1" thickTop="1" thickBot="1">
      <c r="A211" s="1159" t="s">
        <v>1929</v>
      </c>
      <c r="B211" s="566" t="s">
        <v>1930</v>
      </c>
      <c r="C211" s="185">
        <v>0</v>
      </c>
      <c r="D211" s="1088">
        <v>0</v>
      </c>
      <c r="E211" s="185">
        <v>1</v>
      </c>
      <c r="F211" s="1088">
        <v>6.6</v>
      </c>
      <c r="G211" s="188">
        <v>1</v>
      </c>
      <c r="H211" s="189">
        <v>6.6</v>
      </c>
    </row>
    <row r="212" spans="1:8" ht="20.100000000000001" customHeight="1" thickTop="1" thickBot="1">
      <c r="A212" s="1159" t="s">
        <v>1931</v>
      </c>
      <c r="B212" s="566" t="s">
        <v>1932</v>
      </c>
      <c r="C212" s="185">
        <v>0</v>
      </c>
      <c r="D212" s="1088">
        <v>0</v>
      </c>
      <c r="E212" s="185">
        <v>5</v>
      </c>
      <c r="F212" s="1088">
        <v>15.839999999999998</v>
      </c>
      <c r="G212" s="188">
        <v>5</v>
      </c>
      <c r="H212" s="189">
        <v>15.839999999999998</v>
      </c>
    </row>
    <row r="213" spans="1:8" ht="20.100000000000001" customHeight="1" thickTop="1" thickBot="1">
      <c r="A213" s="1159" t="s">
        <v>1933</v>
      </c>
      <c r="B213" s="566" t="s">
        <v>1934</v>
      </c>
      <c r="C213" s="185">
        <v>0</v>
      </c>
      <c r="D213" s="1088">
        <v>0</v>
      </c>
      <c r="E213" s="185">
        <v>3</v>
      </c>
      <c r="F213" s="1088">
        <v>21.120000000000005</v>
      </c>
      <c r="G213" s="188">
        <v>3</v>
      </c>
      <c r="H213" s="189">
        <v>21.120000000000005</v>
      </c>
    </row>
    <row r="214" spans="1:8" ht="20.100000000000001" customHeight="1" thickTop="1" thickBot="1">
      <c r="A214" s="1159" t="s">
        <v>1937</v>
      </c>
      <c r="B214" s="566" t="s">
        <v>1938</v>
      </c>
      <c r="C214" s="185">
        <v>0</v>
      </c>
      <c r="D214" s="1088">
        <v>0</v>
      </c>
      <c r="E214" s="185">
        <v>0</v>
      </c>
      <c r="F214" s="1088">
        <v>2.6400000000000006</v>
      </c>
      <c r="G214" s="188">
        <v>0</v>
      </c>
      <c r="H214" s="189">
        <v>2.6400000000000006</v>
      </c>
    </row>
    <row r="215" spans="1:8" ht="20.100000000000001" customHeight="1" thickTop="1" thickBot="1">
      <c r="A215" s="1159" t="s">
        <v>1939</v>
      </c>
      <c r="B215" s="566" t="s">
        <v>1940</v>
      </c>
      <c r="C215" s="185">
        <v>0</v>
      </c>
      <c r="D215" s="1088">
        <v>0</v>
      </c>
      <c r="E215" s="185">
        <v>4</v>
      </c>
      <c r="F215" s="1088">
        <v>23.76</v>
      </c>
      <c r="G215" s="188">
        <v>4</v>
      </c>
      <c r="H215" s="189">
        <v>23.76</v>
      </c>
    </row>
    <row r="216" spans="1:8" ht="20.100000000000001" customHeight="1" thickTop="1" thickBot="1">
      <c r="A216" s="1159" t="s">
        <v>1941</v>
      </c>
      <c r="B216" s="566" t="s">
        <v>1942</v>
      </c>
      <c r="C216" s="185">
        <v>0</v>
      </c>
      <c r="D216" s="1088">
        <v>0</v>
      </c>
      <c r="E216" s="185">
        <v>2</v>
      </c>
      <c r="F216" s="1088">
        <v>11.88</v>
      </c>
      <c r="G216" s="188">
        <v>2</v>
      </c>
      <c r="H216" s="189">
        <v>11.88</v>
      </c>
    </row>
    <row r="217" spans="1:8" ht="20.100000000000001" customHeight="1" thickTop="1" thickBot="1">
      <c r="A217" s="1159" t="s">
        <v>1943</v>
      </c>
      <c r="B217" s="566" t="s">
        <v>1944</v>
      </c>
      <c r="C217" s="185">
        <v>0</v>
      </c>
      <c r="D217" s="1088">
        <v>0</v>
      </c>
      <c r="E217" s="185">
        <v>4</v>
      </c>
      <c r="F217" s="1088">
        <v>17.16</v>
      </c>
      <c r="G217" s="188">
        <v>4</v>
      </c>
      <c r="H217" s="189">
        <v>17.16</v>
      </c>
    </row>
    <row r="218" spans="1:8" ht="20.100000000000001" customHeight="1" thickTop="1" thickBot="1">
      <c r="A218" s="1159" t="s">
        <v>1945</v>
      </c>
      <c r="B218" s="566" t="s">
        <v>1946</v>
      </c>
      <c r="C218" s="185">
        <v>0</v>
      </c>
      <c r="D218" s="1088">
        <v>0</v>
      </c>
      <c r="E218" s="185">
        <v>2</v>
      </c>
      <c r="F218" s="1088">
        <v>13.2</v>
      </c>
      <c r="G218" s="188">
        <v>2</v>
      </c>
      <c r="H218" s="189">
        <v>13.2</v>
      </c>
    </row>
    <row r="219" spans="1:8" ht="20.100000000000001" customHeight="1" thickTop="1" thickBot="1">
      <c r="A219" s="1159" t="s">
        <v>1947</v>
      </c>
      <c r="B219" s="566" t="s">
        <v>1948</v>
      </c>
      <c r="C219" s="185">
        <v>0</v>
      </c>
      <c r="D219" s="1088">
        <v>0</v>
      </c>
      <c r="E219" s="185">
        <v>24</v>
      </c>
      <c r="F219" s="1088">
        <v>88.440000000000012</v>
      </c>
      <c r="G219" s="188">
        <v>24</v>
      </c>
      <c r="H219" s="189">
        <v>88.440000000000012</v>
      </c>
    </row>
    <row r="220" spans="1:8" ht="20.100000000000001" customHeight="1" thickTop="1" thickBot="1">
      <c r="A220" s="1159" t="s">
        <v>1949</v>
      </c>
      <c r="B220" s="566" t="s">
        <v>1950</v>
      </c>
      <c r="C220" s="185">
        <v>0</v>
      </c>
      <c r="D220" s="1088">
        <v>0</v>
      </c>
      <c r="E220" s="185">
        <v>8</v>
      </c>
      <c r="F220" s="1088">
        <v>1.3200000000000003</v>
      </c>
      <c r="G220" s="188">
        <v>8</v>
      </c>
      <c r="H220" s="189">
        <v>1.3200000000000003</v>
      </c>
    </row>
    <row r="221" spans="1:8" ht="20.100000000000001" customHeight="1" thickTop="1" thickBot="1">
      <c r="A221" s="1159" t="s">
        <v>1951</v>
      </c>
      <c r="B221" s="566" t="s">
        <v>1952</v>
      </c>
      <c r="C221" s="185">
        <v>0</v>
      </c>
      <c r="D221" s="1088">
        <v>0</v>
      </c>
      <c r="E221" s="185">
        <v>3</v>
      </c>
      <c r="F221" s="1088">
        <v>18.479999999999997</v>
      </c>
      <c r="G221" s="188">
        <v>3</v>
      </c>
      <c r="H221" s="189">
        <v>18.479999999999997</v>
      </c>
    </row>
    <row r="222" spans="1:8" ht="20.100000000000001" customHeight="1" thickTop="1" thickBot="1">
      <c r="A222" s="1159" t="s">
        <v>1953</v>
      </c>
      <c r="B222" s="566" t="s">
        <v>1954</v>
      </c>
      <c r="C222" s="185">
        <v>0</v>
      </c>
      <c r="D222" s="1088">
        <v>0</v>
      </c>
      <c r="E222" s="185">
        <v>1</v>
      </c>
      <c r="F222" s="1088">
        <v>2.6400000000000006</v>
      </c>
      <c r="G222" s="188">
        <v>1</v>
      </c>
      <c r="H222" s="189">
        <v>2.6400000000000006</v>
      </c>
    </row>
    <row r="223" spans="1:8" ht="20.100000000000001" customHeight="1" thickTop="1" thickBot="1">
      <c r="A223" s="1159" t="s">
        <v>1955</v>
      </c>
      <c r="B223" s="566" t="s">
        <v>1956</v>
      </c>
      <c r="C223" s="185">
        <v>0</v>
      </c>
      <c r="D223" s="1088">
        <v>0</v>
      </c>
      <c r="E223" s="185">
        <v>35</v>
      </c>
      <c r="F223" s="1088">
        <v>85.8</v>
      </c>
      <c r="G223" s="188">
        <v>35</v>
      </c>
      <c r="H223" s="189">
        <v>85.8</v>
      </c>
    </row>
    <row r="224" spans="1:8" ht="20.100000000000001" customHeight="1" thickTop="1" thickBot="1">
      <c r="A224" s="1159" t="s">
        <v>1957</v>
      </c>
      <c r="B224" s="566" t="s">
        <v>1958</v>
      </c>
      <c r="C224" s="185">
        <v>0</v>
      </c>
      <c r="D224" s="1088">
        <v>0</v>
      </c>
      <c r="E224" s="185">
        <v>1</v>
      </c>
      <c r="F224" s="1088">
        <v>17.16</v>
      </c>
      <c r="G224" s="188">
        <v>1</v>
      </c>
      <c r="H224" s="189">
        <v>17.16</v>
      </c>
    </row>
    <row r="225" spans="1:8" ht="20.100000000000001" customHeight="1" thickTop="1" thickBot="1">
      <c r="A225" s="1159" t="s">
        <v>1959</v>
      </c>
      <c r="B225" s="566" t="s">
        <v>1960</v>
      </c>
      <c r="C225" s="185">
        <v>0</v>
      </c>
      <c r="D225" s="1088">
        <v>0</v>
      </c>
      <c r="E225" s="185">
        <v>0</v>
      </c>
      <c r="F225" s="1088">
        <v>3.9599999999999995</v>
      </c>
      <c r="G225" s="188">
        <v>0</v>
      </c>
      <c r="H225" s="189">
        <v>3.9599999999999995</v>
      </c>
    </row>
    <row r="226" spans="1:8" ht="20.100000000000001" customHeight="1" thickTop="1" thickBot="1">
      <c r="A226" s="1159" t="s">
        <v>1961</v>
      </c>
      <c r="B226" s="566" t="s">
        <v>1962</v>
      </c>
      <c r="C226" s="185">
        <v>0</v>
      </c>
      <c r="D226" s="1088">
        <v>0</v>
      </c>
      <c r="E226" s="185">
        <v>2</v>
      </c>
      <c r="F226" s="1088">
        <v>2.6400000000000006</v>
      </c>
      <c r="G226" s="188">
        <v>2</v>
      </c>
      <c r="H226" s="189">
        <v>2.6400000000000006</v>
      </c>
    </row>
    <row r="227" spans="1:8" ht="20.100000000000001" customHeight="1" thickTop="1" thickBot="1">
      <c r="A227" s="1159" t="s">
        <v>1963</v>
      </c>
      <c r="B227" s="566" t="s">
        <v>1964</v>
      </c>
      <c r="C227" s="185">
        <v>0</v>
      </c>
      <c r="D227" s="1088">
        <v>0</v>
      </c>
      <c r="E227" s="185">
        <v>0</v>
      </c>
      <c r="F227" s="1088">
        <v>1</v>
      </c>
      <c r="G227" s="188">
        <v>0</v>
      </c>
      <c r="H227" s="189">
        <v>1</v>
      </c>
    </row>
    <row r="228" spans="1:8" ht="20.100000000000001" customHeight="1" thickTop="1" thickBot="1">
      <c r="A228" s="1159" t="s">
        <v>1965</v>
      </c>
      <c r="B228" s="566" t="s">
        <v>1966</v>
      </c>
      <c r="C228" s="185">
        <v>0</v>
      </c>
      <c r="D228" s="1088">
        <v>0</v>
      </c>
      <c r="E228" s="185">
        <v>0</v>
      </c>
      <c r="F228" s="1088">
        <v>3.9599999999999995</v>
      </c>
      <c r="G228" s="188">
        <v>0</v>
      </c>
      <c r="H228" s="189">
        <v>3.9599999999999995</v>
      </c>
    </row>
    <row r="229" spans="1:8" ht="20.100000000000001" customHeight="1" thickTop="1" thickBot="1">
      <c r="A229" s="1159" t="s">
        <v>1967</v>
      </c>
      <c r="B229" s="566" t="s">
        <v>1968</v>
      </c>
      <c r="C229" s="185">
        <v>0</v>
      </c>
      <c r="D229" s="1088">
        <v>0</v>
      </c>
      <c r="E229" s="185">
        <v>0</v>
      </c>
      <c r="F229" s="1088">
        <v>1.3200000000000003</v>
      </c>
      <c r="G229" s="188">
        <v>0</v>
      </c>
      <c r="H229" s="189">
        <v>1.3200000000000003</v>
      </c>
    </row>
    <row r="230" spans="1:8" ht="20.100000000000001" customHeight="1" thickTop="1" thickBot="1">
      <c r="A230" s="1159" t="s">
        <v>1969</v>
      </c>
      <c r="B230" s="566" t="s">
        <v>1970</v>
      </c>
      <c r="C230" s="185">
        <v>0</v>
      </c>
      <c r="D230" s="1088">
        <v>0</v>
      </c>
      <c r="E230" s="185">
        <v>0</v>
      </c>
      <c r="F230" s="1088">
        <v>1</v>
      </c>
      <c r="G230" s="188">
        <v>0</v>
      </c>
      <c r="H230" s="189">
        <v>1</v>
      </c>
    </row>
    <row r="231" spans="1:8" ht="20.100000000000001" customHeight="1" thickTop="1" thickBot="1">
      <c r="A231" s="1159" t="s">
        <v>1971</v>
      </c>
      <c r="B231" s="566" t="s">
        <v>1972</v>
      </c>
      <c r="C231" s="185">
        <v>0</v>
      </c>
      <c r="D231" s="1088">
        <v>0</v>
      </c>
      <c r="E231" s="185">
        <v>1</v>
      </c>
      <c r="F231" s="1088">
        <v>1</v>
      </c>
      <c r="G231" s="188">
        <v>1</v>
      </c>
      <c r="H231" s="189">
        <v>1</v>
      </c>
    </row>
    <row r="232" spans="1:8" ht="20.100000000000001" customHeight="1" thickTop="1" thickBot="1">
      <c r="A232" s="1159" t="s">
        <v>1973</v>
      </c>
      <c r="B232" s="566" t="s">
        <v>1974</v>
      </c>
      <c r="C232" s="185">
        <v>0</v>
      </c>
      <c r="D232" s="1088">
        <v>0</v>
      </c>
      <c r="E232" s="185">
        <v>0</v>
      </c>
      <c r="F232" s="1088">
        <v>1</v>
      </c>
      <c r="G232" s="188">
        <v>0</v>
      </c>
      <c r="H232" s="189">
        <v>1</v>
      </c>
    </row>
    <row r="233" spans="1:8" ht="20.100000000000001" customHeight="1" thickTop="1" thickBot="1">
      <c r="A233" s="1159" t="s">
        <v>1977</v>
      </c>
      <c r="B233" s="566" t="s">
        <v>1978</v>
      </c>
      <c r="C233" s="185">
        <v>0</v>
      </c>
      <c r="D233" s="1088">
        <v>0</v>
      </c>
      <c r="E233" s="185">
        <v>0</v>
      </c>
      <c r="F233" s="1088">
        <v>7.919999999999999</v>
      </c>
      <c r="G233" s="188">
        <v>0</v>
      </c>
      <c r="H233" s="189">
        <v>7.919999999999999</v>
      </c>
    </row>
    <row r="234" spans="1:8" ht="20.100000000000001" customHeight="1" thickTop="1" thickBot="1">
      <c r="A234" s="1159" t="s">
        <v>1979</v>
      </c>
      <c r="B234" s="566" t="s">
        <v>1980</v>
      </c>
      <c r="C234" s="185">
        <v>0</v>
      </c>
      <c r="D234" s="1088">
        <v>0</v>
      </c>
      <c r="E234" s="185">
        <v>14</v>
      </c>
      <c r="F234" s="1088">
        <v>23.76</v>
      </c>
      <c r="G234" s="188">
        <v>14</v>
      </c>
      <c r="H234" s="189">
        <v>23.76</v>
      </c>
    </row>
    <row r="235" spans="1:8" ht="20.100000000000001" customHeight="1" thickTop="1" thickBot="1">
      <c r="A235" s="1159" t="s">
        <v>1981</v>
      </c>
      <c r="B235" s="566" t="s">
        <v>1982</v>
      </c>
      <c r="C235" s="185">
        <v>0</v>
      </c>
      <c r="D235" s="1088">
        <v>2.6400000000000006</v>
      </c>
      <c r="E235" s="185">
        <v>78</v>
      </c>
      <c r="F235" s="1088">
        <v>195.36</v>
      </c>
      <c r="G235" s="188">
        <v>78</v>
      </c>
      <c r="H235" s="189">
        <v>198</v>
      </c>
    </row>
    <row r="236" spans="1:8" ht="20.100000000000001" customHeight="1" thickTop="1" thickBot="1">
      <c r="A236" s="1159" t="s">
        <v>1985</v>
      </c>
      <c r="B236" s="566" t="s">
        <v>2237</v>
      </c>
      <c r="C236" s="185">
        <v>0</v>
      </c>
      <c r="D236" s="1088">
        <v>0</v>
      </c>
      <c r="E236" s="185">
        <v>0</v>
      </c>
      <c r="F236" s="1088">
        <v>1</v>
      </c>
      <c r="G236" s="188">
        <v>0</v>
      </c>
      <c r="H236" s="189">
        <v>1</v>
      </c>
    </row>
    <row r="237" spans="1:8" ht="20.100000000000001" customHeight="1" thickTop="1" thickBot="1">
      <c r="A237" s="1159" t="s">
        <v>1986</v>
      </c>
      <c r="B237" s="566" t="s">
        <v>1987</v>
      </c>
      <c r="C237" s="185">
        <v>0</v>
      </c>
      <c r="D237" s="1088">
        <v>3.9599999999999995</v>
      </c>
      <c r="E237" s="185">
        <v>0</v>
      </c>
      <c r="F237" s="1088">
        <v>1.3200000000000003</v>
      </c>
      <c r="G237" s="188">
        <v>0</v>
      </c>
      <c r="H237" s="189">
        <v>5.2799999999999994</v>
      </c>
    </row>
    <row r="238" spans="1:8" ht="20.100000000000001" customHeight="1" thickTop="1" thickBot="1">
      <c r="A238" s="1160" t="s">
        <v>1988</v>
      </c>
      <c r="B238" s="1135" t="s">
        <v>1989</v>
      </c>
      <c r="C238" s="185">
        <v>0</v>
      </c>
      <c r="D238" s="1088">
        <v>0</v>
      </c>
      <c r="E238" s="185">
        <v>1</v>
      </c>
      <c r="F238" s="1088">
        <v>2.6400000000000006</v>
      </c>
      <c r="G238" s="188">
        <v>1</v>
      </c>
      <c r="H238" s="189">
        <v>2.6400000000000006</v>
      </c>
    </row>
    <row r="239" spans="1:8" ht="20.100000000000001" customHeight="1" thickTop="1" thickBot="1">
      <c r="A239" s="1159" t="s">
        <v>1990</v>
      </c>
      <c r="B239" s="566" t="s">
        <v>1991</v>
      </c>
      <c r="C239" s="185">
        <v>0</v>
      </c>
      <c r="D239" s="1088">
        <v>0</v>
      </c>
      <c r="E239" s="185">
        <v>0</v>
      </c>
      <c r="F239" s="1088">
        <v>3.9599999999999995</v>
      </c>
      <c r="G239" s="188">
        <v>0</v>
      </c>
      <c r="H239" s="189">
        <v>3.9599999999999995</v>
      </c>
    </row>
    <row r="240" spans="1:8" ht="20.100000000000001" customHeight="1" thickTop="1" thickBot="1">
      <c r="A240" s="1161" t="s">
        <v>1992</v>
      </c>
      <c r="B240" s="1135" t="s">
        <v>1993</v>
      </c>
      <c r="C240" s="185">
        <v>0</v>
      </c>
      <c r="D240" s="1088">
        <v>1.3200000000000003</v>
      </c>
      <c r="E240" s="185">
        <v>27</v>
      </c>
      <c r="F240" s="1088">
        <v>116.16000000000001</v>
      </c>
      <c r="G240" s="188">
        <v>27</v>
      </c>
      <c r="H240" s="189">
        <v>117.48000000000002</v>
      </c>
    </row>
    <row r="241" spans="1:8" ht="20.100000000000001" customHeight="1" thickTop="1" thickBot="1">
      <c r="A241" s="1162" t="s">
        <v>1994</v>
      </c>
      <c r="B241" s="1163" t="s">
        <v>2404</v>
      </c>
      <c r="C241" s="185">
        <v>0</v>
      </c>
      <c r="D241" s="1088">
        <v>0</v>
      </c>
      <c r="E241" s="185">
        <v>0</v>
      </c>
      <c r="F241" s="1088">
        <v>1.3200000000000003</v>
      </c>
      <c r="G241" s="188">
        <v>0</v>
      </c>
      <c r="H241" s="189">
        <v>1.3200000000000003</v>
      </c>
    </row>
    <row r="242" spans="1:8" ht="20.100000000000001" customHeight="1" thickTop="1" thickBot="1">
      <c r="A242" s="1160" t="s">
        <v>1997</v>
      </c>
      <c r="B242" s="1135" t="s">
        <v>1998</v>
      </c>
      <c r="C242" s="185">
        <v>0</v>
      </c>
      <c r="D242" s="1088">
        <v>0</v>
      </c>
      <c r="E242" s="185">
        <v>1</v>
      </c>
      <c r="F242" s="1088">
        <v>7.919999999999999</v>
      </c>
      <c r="G242" s="188">
        <v>1</v>
      </c>
      <c r="H242" s="189">
        <v>7.919999999999999</v>
      </c>
    </row>
    <row r="243" spans="1:8" ht="20.100000000000001" customHeight="1" thickTop="1" thickBot="1">
      <c r="A243" s="1159" t="s">
        <v>1999</v>
      </c>
      <c r="B243" s="566" t="s">
        <v>2000</v>
      </c>
      <c r="C243" s="185">
        <v>0</v>
      </c>
      <c r="D243" s="1088">
        <v>0</v>
      </c>
      <c r="E243" s="185">
        <v>3</v>
      </c>
      <c r="F243" s="1088">
        <v>29.040000000000003</v>
      </c>
      <c r="G243" s="188">
        <v>3</v>
      </c>
      <c r="H243" s="189">
        <v>29.040000000000003</v>
      </c>
    </row>
    <row r="244" spans="1:8" ht="20.100000000000001" customHeight="1" thickTop="1" thickBot="1">
      <c r="A244" s="1159" t="s">
        <v>2001</v>
      </c>
      <c r="B244" s="566" t="s">
        <v>2002</v>
      </c>
      <c r="C244" s="185">
        <v>0</v>
      </c>
      <c r="D244" s="1088">
        <v>0</v>
      </c>
      <c r="E244" s="185">
        <v>0</v>
      </c>
      <c r="F244" s="1088">
        <v>1</v>
      </c>
      <c r="G244" s="188">
        <v>0</v>
      </c>
      <c r="H244" s="189">
        <v>1</v>
      </c>
    </row>
    <row r="245" spans="1:8" ht="20.100000000000001" customHeight="1" thickTop="1" thickBot="1">
      <c r="A245" s="1159" t="s">
        <v>2003</v>
      </c>
      <c r="B245" s="566" t="s">
        <v>2004</v>
      </c>
      <c r="C245" s="185">
        <v>0</v>
      </c>
      <c r="D245" s="1088">
        <v>0</v>
      </c>
      <c r="E245" s="185">
        <v>2</v>
      </c>
      <c r="F245" s="1088">
        <v>1.3200000000000003</v>
      </c>
      <c r="G245" s="188">
        <v>2</v>
      </c>
      <c r="H245" s="189">
        <v>1.3200000000000003</v>
      </c>
    </row>
    <row r="246" spans="1:8" ht="20.100000000000001" customHeight="1" thickTop="1" thickBot="1">
      <c r="A246" s="1152" t="s">
        <v>2005</v>
      </c>
      <c r="B246" s="1094" t="s">
        <v>2006</v>
      </c>
      <c r="C246" s="185">
        <v>0</v>
      </c>
      <c r="D246" s="1088">
        <v>0</v>
      </c>
      <c r="E246" s="185">
        <v>67</v>
      </c>
      <c r="F246" s="1088">
        <v>385.44</v>
      </c>
      <c r="G246" s="188">
        <v>67</v>
      </c>
      <c r="H246" s="189">
        <v>385.44</v>
      </c>
    </row>
    <row r="247" spans="1:8" ht="20.100000000000001" customHeight="1" thickTop="1" thickBot="1">
      <c r="A247" s="1152" t="s">
        <v>2007</v>
      </c>
      <c r="B247" s="1094" t="s">
        <v>2008</v>
      </c>
      <c r="C247" s="185">
        <v>0</v>
      </c>
      <c r="D247" s="1088">
        <v>0</v>
      </c>
      <c r="E247" s="185">
        <v>1</v>
      </c>
      <c r="F247" s="1088">
        <v>5.2800000000000011</v>
      </c>
      <c r="G247" s="188">
        <v>1</v>
      </c>
      <c r="H247" s="189">
        <v>5.2800000000000011</v>
      </c>
    </row>
    <row r="248" spans="1:8" ht="20.100000000000001" customHeight="1" thickTop="1" thickBot="1">
      <c r="A248" s="1152" t="s">
        <v>2009</v>
      </c>
      <c r="B248" s="1094" t="s">
        <v>2010</v>
      </c>
      <c r="C248" s="185">
        <v>0</v>
      </c>
      <c r="D248" s="1088">
        <v>0</v>
      </c>
      <c r="E248" s="185">
        <v>0</v>
      </c>
      <c r="F248" s="1088">
        <v>1.3200000000000003</v>
      </c>
      <c r="G248" s="188">
        <v>0</v>
      </c>
      <c r="H248" s="189">
        <v>1.3200000000000003</v>
      </c>
    </row>
    <row r="249" spans="1:8" ht="20.100000000000001" customHeight="1" thickTop="1" thickBot="1">
      <c r="A249" s="1152" t="s">
        <v>2011</v>
      </c>
      <c r="B249" s="1094" t="s">
        <v>2012</v>
      </c>
      <c r="C249" s="185">
        <v>0</v>
      </c>
      <c r="D249" s="1088">
        <v>0</v>
      </c>
      <c r="E249" s="185">
        <v>5</v>
      </c>
      <c r="F249" s="1088">
        <v>22.439999999999998</v>
      </c>
      <c r="G249" s="188">
        <v>5</v>
      </c>
      <c r="H249" s="189">
        <v>22.439999999999998</v>
      </c>
    </row>
    <row r="250" spans="1:8" ht="20.100000000000001" customHeight="1" thickTop="1" thickBot="1">
      <c r="A250" s="1152" t="s">
        <v>2013</v>
      </c>
      <c r="B250" s="1094" t="s">
        <v>2014</v>
      </c>
      <c r="C250" s="185">
        <v>0</v>
      </c>
      <c r="D250" s="1088">
        <v>0</v>
      </c>
      <c r="E250" s="185">
        <v>2</v>
      </c>
      <c r="F250" s="1088">
        <v>3.9599999999999995</v>
      </c>
      <c r="G250" s="188">
        <v>2</v>
      </c>
      <c r="H250" s="189">
        <v>3.9599999999999995</v>
      </c>
    </row>
    <row r="251" spans="1:8" ht="20.100000000000001" customHeight="1" thickTop="1" thickBot="1">
      <c r="A251" s="1152" t="s">
        <v>2015</v>
      </c>
      <c r="B251" s="1094" t="s">
        <v>2016</v>
      </c>
      <c r="C251" s="185">
        <v>0</v>
      </c>
      <c r="D251" s="1088">
        <v>0</v>
      </c>
      <c r="E251" s="185">
        <v>5</v>
      </c>
      <c r="F251" s="1088">
        <v>40.92</v>
      </c>
      <c r="G251" s="188">
        <v>5</v>
      </c>
      <c r="H251" s="189">
        <v>40.92</v>
      </c>
    </row>
    <row r="252" spans="1:8" ht="20.100000000000001" customHeight="1" thickTop="1" thickBot="1">
      <c r="A252" s="1152" t="s">
        <v>2017</v>
      </c>
      <c r="B252" s="1094" t="s">
        <v>2018</v>
      </c>
      <c r="C252" s="185">
        <v>114</v>
      </c>
      <c r="D252" s="1088">
        <v>663.95999999999992</v>
      </c>
      <c r="E252" s="185">
        <v>586</v>
      </c>
      <c r="F252" s="1088">
        <v>1496.88</v>
      </c>
      <c r="G252" s="188">
        <v>700</v>
      </c>
      <c r="H252" s="189">
        <v>2160.84</v>
      </c>
    </row>
    <row r="253" spans="1:8" ht="20.100000000000001" customHeight="1" thickTop="1" thickBot="1">
      <c r="A253" s="1159" t="s">
        <v>2019</v>
      </c>
      <c r="B253" s="566" t="s">
        <v>2405</v>
      </c>
      <c r="C253" s="185">
        <v>0</v>
      </c>
      <c r="D253" s="1088">
        <v>0</v>
      </c>
      <c r="E253" s="185">
        <v>9</v>
      </c>
      <c r="F253" s="1088">
        <v>23.76</v>
      </c>
      <c r="G253" s="188">
        <v>9</v>
      </c>
      <c r="H253" s="189">
        <v>23.76</v>
      </c>
    </row>
    <row r="254" spans="1:8" ht="20.100000000000001" customHeight="1" thickTop="1" thickBot="1">
      <c r="A254" s="1159" t="s">
        <v>2020</v>
      </c>
      <c r="B254" s="566" t="s">
        <v>2021</v>
      </c>
      <c r="C254" s="185">
        <v>0</v>
      </c>
      <c r="D254" s="1088">
        <v>0</v>
      </c>
      <c r="E254" s="185">
        <v>0</v>
      </c>
      <c r="F254" s="1088">
        <v>2.6400000000000006</v>
      </c>
      <c r="G254" s="188">
        <v>0</v>
      </c>
      <c r="H254" s="189">
        <v>2.6400000000000006</v>
      </c>
    </row>
    <row r="255" spans="1:8" ht="20.100000000000001" customHeight="1" thickTop="1" thickBot="1">
      <c r="A255" s="1159" t="s">
        <v>2022</v>
      </c>
      <c r="B255" s="566" t="s">
        <v>2023</v>
      </c>
      <c r="C255" s="185">
        <v>21</v>
      </c>
      <c r="D255" s="1088">
        <v>331.32000000000005</v>
      </c>
      <c r="E255" s="185">
        <v>321</v>
      </c>
      <c r="F255" s="1088">
        <v>588.72</v>
      </c>
      <c r="G255" s="188">
        <v>342</v>
      </c>
      <c r="H255" s="189">
        <v>920.04000000000008</v>
      </c>
    </row>
    <row r="256" spans="1:8" ht="20.100000000000001" customHeight="1" thickTop="1" thickBot="1">
      <c r="A256" s="1159" t="s">
        <v>2024</v>
      </c>
      <c r="B256" s="566" t="s">
        <v>2025</v>
      </c>
      <c r="C256" s="185">
        <v>0</v>
      </c>
      <c r="D256" s="1088">
        <v>0</v>
      </c>
      <c r="E256" s="185">
        <v>1</v>
      </c>
      <c r="F256" s="1088">
        <v>6.6</v>
      </c>
      <c r="G256" s="188">
        <v>1</v>
      </c>
      <c r="H256" s="189">
        <v>6.6</v>
      </c>
    </row>
    <row r="257" spans="1:8" ht="20.100000000000001" customHeight="1" thickTop="1" thickBot="1">
      <c r="A257" s="1159" t="s">
        <v>2026</v>
      </c>
      <c r="B257" s="566" t="s">
        <v>2027</v>
      </c>
      <c r="C257" s="185">
        <v>0</v>
      </c>
      <c r="D257" s="1088">
        <v>0</v>
      </c>
      <c r="E257" s="185">
        <v>10</v>
      </c>
      <c r="F257" s="1088">
        <v>64.680000000000007</v>
      </c>
      <c r="G257" s="188">
        <v>10</v>
      </c>
      <c r="H257" s="189">
        <v>64.680000000000007</v>
      </c>
    </row>
    <row r="258" spans="1:8" ht="20.100000000000001" customHeight="1" thickTop="1" thickBot="1">
      <c r="A258" s="1159" t="s">
        <v>2028</v>
      </c>
      <c r="B258" s="566" t="s">
        <v>2029</v>
      </c>
      <c r="C258" s="185">
        <v>0</v>
      </c>
      <c r="D258" s="1088">
        <v>0</v>
      </c>
      <c r="E258" s="185">
        <v>9</v>
      </c>
      <c r="F258" s="1088">
        <v>10.560000000000002</v>
      </c>
      <c r="G258" s="188">
        <v>9</v>
      </c>
      <c r="H258" s="189">
        <v>10.560000000000002</v>
      </c>
    </row>
    <row r="259" spans="1:8" ht="20.100000000000001" customHeight="1" thickTop="1" thickBot="1">
      <c r="A259" s="1159" t="s">
        <v>2030</v>
      </c>
      <c r="B259" s="566" t="s">
        <v>2031</v>
      </c>
      <c r="C259" s="185">
        <v>0</v>
      </c>
      <c r="D259" s="1088">
        <v>0</v>
      </c>
      <c r="E259" s="185">
        <v>1</v>
      </c>
      <c r="F259" s="1088">
        <v>2.6400000000000006</v>
      </c>
      <c r="G259" s="188">
        <v>1</v>
      </c>
      <c r="H259" s="189">
        <v>2.6400000000000006</v>
      </c>
    </row>
    <row r="260" spans="1:8" ht="20.100000000000001" customHeight="1" thickTop="1" thickBot="1">
      <c r="A260" s="1159" t="s">
        <v>2032</v>
      </c>
      <c r="B260" s="566" t="s">
        <v>2033</v>
      </c>
      <c r="C260" s="185">
        <v>0</v>
      </c>
      <c r="D260" s="1088">
        <v>0</v>
      </c>
      <c r="E260" s="185">
        <v>0</v>
      </c>
      <c r="F260" s="1088">
        <v>1.3200000000000003</v>
      </c>
      <c r="G260" s="188">
        <v>0</v>
      </c>
      <c r="H260" s="189">
        <v>1.3200000000000003</v>
      </c>
    </row>
    <row r="261" spans="1:8" ht="20.100000000000001" customHeight="1" thickTop="1" thickBot="1">
      <c r="A261" s="1159" t="s">
        <v>2034</v>
      </c>
      <c r="B261" s="566" t="s">
        <v>2035</v>
      </c>
      <c r="C261" s="185">
        <v>0</v>
      </c>
      <c r="D261" s="1088">
        <v>0</v>
      </c>
      <c r="E261" s="185">
        <v>0</v>
      </c>
      <c r="F261" s="1088">
        <v>1.3200000000000003</v>
      </c>
      <c r="G261" s="188">
        <v>0</v>
      </c>
      <c r="H261" s="189">
        <v>1.3200000000000003</v>
      </c>
    </row>
    <row r="262" spans="1:8" ht="20.100000000000001" customHeight="1" thickTop="1" thickBot="1">
      <c r="A262" s="1152" t="s">
        <v>2036</v>
      </c>
      <c r="B262" s="1094" t="s">
        <v>2037</v>
      </c>
      <c r="C262" s="185">
        <v>0</v>
      </c>
      <c r="D262" s="1088">
        <v>0</v>
      </c>
      <c r="E262" s="185">
        <v>1</v>
      </c>
      <c r="F262" s="1088">
        <v>2.6400000000000006</v>
      </c>
      <c r="G262" s="188">
        <v>1</v>
      </c>
      <c r="H262" s="189">
        <v>2.6400000000000006</v>
      </c>
    </row>
    <row r="263" spans="1:8" ht="20.100000000000001" customHeight="1" thickTop="1" thickBot="1">
      <c r="A263" s="1152" t="s">
        <v>2038</v>
      </c>
      <c r="B263" s="1094" t="s">
        <v>2039</v>
      </c>
      <c r="C263" s="185">
        <v>0</v>
      </c>
      <c r="D263" s="1088">
        <v>0</v>
      </c>
      <c r="E263" s="185">
        <v>1</v>
      </c>
      <c r="F263" s="1088">
        <v>6.6</v>
      </c>
      <c r="G263" s="188">
        <v>1</v>
      </c>
      <c r="H263" s="189">
        <v>6.6</v>
      </c>
    </row>
    <row r="264" spans="1:8" ht="20.100000000000001" customHeight="1" thickTop="1" thickBot="1">
      <c r="A264" s="1152" t="s">
        <v>2042</v>
      </c>
      <c r="B264" s="1094" t="s">
        <v>2043</v>
      </c>
      <c r="C264" s="185">
        <v>0</v>
      </c>
      <c r="D264" s="1088">
        <v>0</v>
      </c>
      <c r="E264" s="185">
        <v>41</v>
      </c>
      <c r="F264" s="1088">
        <v>166.32</v>
      </c>
      <c r="G264" s="188">
        <v>41</v>
      </c>
      <c r="H264" s="189">
        <v>166.32</v>
      </c>
    </row>
    <row r="265" spans="1:8" ht="20.100000000000001" customHeight="1" thickTop="1" thickBot="1">
      <c r="A265" s="1152" t="s">
        <v>2044</v>
      </c>
      <c r="B265" s="1094" t="s">
        <v>2045</v>
      </c>
      <c r="C265" s="185">
        <v>0</v>
      </c>
      <c r="D265" s="1088">
        <v>0</v>
      </c>
      <c r="E265" s="185">
        <v>79</v>
      </c>
      <c r="F265" s="1088">
        <v>335.28</v>
      </c>
      <c r="G265" s="188">
        <v>79</v>
      </c>
      <c r="H265" s="189">
        <v>335.28</v>
      </c>
    </row>
    <row r="266" spans="1:8" ht="20.100000000000001" customHeight="1" thickTop="1" thickBot="1">
      <c r="A266" s="1152" t="s">
        <v>2046</v>
      </c>
      <c r="B266" s="1094" t="s">
        <v>2047</v>
      </c>
      <c r="C266" s="185">
        <v>0</v>
      </c>
      <c r="D266" s="1088">
        <v>0</v>
      </c>
      <c r="E266" s="185">
        <v>4</v>
      </c>
      <c r="F266" s="1088">
        <v>18.479999999999997</v>
      </c>
      <c r="G266" s="188">
        <v>4</v>
      </c>
      <c r="H266" s="189">
        <v>18.479999999999997</v>
      </c>
    </row>
    <row r="267" spans="1:8" ht="20.100000000000001" customHeight="1" thickTop="1" thickBot="1">
      <c r="A267" s="1152" t="s">
        <v>2048</v>
      </c>
      <c r="B267" s="1094" t="s">
        <v>2049</v>
      </c>
      <c r="C267" s="185">
        <v>0</v>
      </c>
      <c r="D267" s="1088">
        <v>0</v>
      </c>
      <c r="E267" s="185">
        <v>1</v>
      </c>
      <c r="F267" s="1088">
        <v>1</v>
      </c>
      <c r="G267" s="188">
        <v>1</v>
      </c>
      <c r="H267" s="189">
        <v>1</v>
      </c>
    </row>
    <row r="268" spans="1:8" ht="20.100000000000001" customHeight="1" thickTop="1" thickBot="1">
      <c r="A268" s="1152" t="s">
        <v>2050</v>
      </c>
      <c r="B268" s="1094" t="s">
        <v>2051</v>
      </c>
      <c r="C268" s="185">
        <v>0</v>
      </c>
      <c r="D268" s="1088">
        <v>0</v>
      </c>
      <c r="E268" s="185">
        <v>1</v>
      </c>
      <c r="F268" s="1088">
        <v>7.919999999999999</v>
      </c>
      <c r="G268" s="188">
        <v>1</v>
      </c>
      <c r="H268" s="189">
        <v>7.919999999999999</v>
      </c>
    </row>
    <row r="269" spans="1:8" ht="20.100000000000001" customHeight="1" thickTop="1" thickBot="1">
      <c r="A269" s="1152" t="s">
        <v>2052</v>
      </c>
      <c r="B269" s="1094" t="s">
        <v>2053</v>
      </c>
      <c r="C269" s="185">
        <v>0</v>
      </c>
      <c r="D269" s="1088">
        <v>0</v>
      </c>
      <c r="E269" s="185">
        <v>8</v>
      </c>
      <c r="F269" s="1088">
        <v>30.36</v>
      </c>
      <c r="G269" s="188">
        <v>8</v>
      </c>
      <c r="H269" s="189">
        <v>30.36</v>
      </c>
    </row>
    <row r="270" spans="1:8" ht="20.100000000000001" customHeight="1" thickTop="1" thickBot="1">
      <c r="A270" s="1152" t="s">
        <v>2054</v>
      </c>
      <c r="B270" s="1094" t="s">
        <v>2055</v>
      </c>
      <c r="C270" s="185">
        <v>0</v>
      </c>
      <c r="D270" s="1088">
        <v>0</v>
      </c>
      <c r="E270" s="185">
        <v>7</v>
      </c>
      <c r="F270" s="1088">
        <v>30.36</v>
      </c>
      <c r="G270" s="188">
        <v>7</v>
      </c>
      <c r="H270" s="189">
        <v>30.36</v>
      </c>
    </row>
    <row r="271" spans="1:8" ht="20.100000000000001" customHeight="1" thickTop="1" thickBot="1">
      <c r="A271" s="1152" t="s">
        <v>2056</v>
      </c>
      <c r="B271" s="1094" t="s">
        <v>2057</v>
      </c>
      <c r="C271" s="185">
        <v>0</v>
      </c>
      <c r="D271" s="1088">
        <v>0</v>
      </c>
      <c r="E271" s="185">
        <v>12</v>
      </c>
      <c r="F271" s="1088">
        <v>18.479999999999997</v>
      </c>
      <c r="G271" s="188">
        <v>12</v>
      </c>
      <c r="H271" s="189">
        <v>18.479999999999997</v>
      </c>
    </row>
    <row r="272" spans="1:8" ht="20.100000000000001" customHeight="1" thickTop="1" thickBot="1">
      <c r="A272" s="1152" t="s">
        <v>2058</v>
      </c>
      <c r="B272" s="1094" t="s">
        <v>2059</v>
      </c>
      <c r="C272" s="185">
        <v>0</v>
      </c>
      <c r="D272" s="1088">
        <v>0</v>
      </c>
      <c r="E272" s="185">
        <v>4</v>
      </c>
      <c r="F272" s="1088">
        <v>13.2</v>
      </c>
      <c r="G272" s="188">
        <v>4</v>
      </c>
      <c r="H272" s="189">
        <v>13.2</v>
      </c>
    </row>
    <row r="273" spans="1:8" ht="20.100000000000001" customHeight="1" thickTop="1" thickBot="1">
      <c r="A273" s="1152" t="s">
        <v>2060</v>
      </c>
      <c r="B273" s="1094" t="s">
        <v>2061</v>
      </c>
      <c r="C273" s="185">
        <v>0</v>
      </c>
      <c r="D273" s="1088">
        <v>0</v>
      </c>
      <c r="E273" s="185">
        <v>276</v>
      </c>
      <c r="F273" s="1088">
        <v>929.28000000000009</v>
      </c>
      <c r="G273" s="188">
        <v>276</v>
      </c>
      <c r="H273" s="189">
        <v>929.28000000000009</v>
      </c>
    </row>
    <row r="274" spans="1:8" ht="20.100000000000001" customHeight="1" thickTop="1" thickBot="1">
      <c r="A274" s="1152" t="s">
        <v>2062</v>
      </c>
      <c r="B274" s="1094" t="s">
        <v>2063</v>
      </c>
      <c r="C274" s="185">
        <v>0</v>
      </c>
      <c r="D274" s="1088">
        <v>0</v>
      </c>
      <c r="E274" s="185">
        <v>0</v>
      </c>
      <c r="F274" s="1088">
        <v>5.2800000000000011</v>
      </c>
      <c r="G274" s="188">
        <v>0</v>
      </c>
      <c r="H274" s="189">
        <v>5.2800000000000011</v>
      </c>
    </row>
    <row r="275" spans="1:8" ht="20.100000000000001" customHeight="1" thickTop="1" thickBot="1">
      <c r="A275" s="1152" t="s">
        <v>2064</v>
      </c>
      <c r="B275" s="1094" t="s">
        <v>2065</v>
      </c>
      <c r="C275" s="185">
        <v>0</v>
      </c>
      <c r="D275" s="1088">
        <v>0</v>
      </c>
      <c r="E275" s="185">
        <v>64</v>
      </c>
      <c r="F275" s="1088">
        <v>331.32000000000005</v>
      </c>
      <c r="G275" s="188">
        <v>64</v>
      </c>
      <c r="H275" s="189">
        <v>331.32000000000005</v>
      </c>
    </row>
    <row r="276" spans="1:8" ht="20.100000000000001" customHeight="1" thickTop="1" thickBot="1">
      <c r="A276" s="1159" t="s">
        <v>2066</v>
      </c>
      <c r="B276" s="566" t="s">
        <v>2067</v>
      </c>
      <c r="C276" s="185">
        <v>0</v>
      </c>
      <c r="D276" s="1088">
        <v>0</v>
      </c>
      <c r="E276" s="185">
        <v>0</v>
      </c>
      <c r="F276" s="1088">
        <v>1</v>
      </c>
      <c r="G276" s="188">
        <v>0</v>
      </c>
      <c r="H276" s="189">
        <v>1</v>
      </c>
    </row>
    <row r="277" spans="1:8" ht="20.100000000000001" customHeight="1" thickTop="1" thickBot="1">
      <c r="A277" s="1159" t="s">
        <v>2068</v>
      </c>
      <c r="B277" s="566" t="s">
        <v>2069</v>
      </c>
      <c r="C277" s="185">
        <v>0</v>
      </c>
      <c r="D277" s="1088">
        <v>0</v>
      </c>
      <c r="E277" s="185">
        <v>6</v>
      </c>
      <c r="F277" s="1088">
        <v>9.2399999999999984</v>
      </c>
      <c r="G277" s="188">
        <v>6</v>
      </c>
      <c r="H277" s="189">
        <v>9.2399999999999984</v>
      </c>
    </row>
    <row r="278" spans="1:8" ht="20.100000000000001" customHeight="1" thickTop="1" thickBot="1">
      <c r="A278" s="1159" t="s">
        <v>2070</v>
      </c>
      <c r="B278" s="566" t="s">
        <v>2071</v>
      </c>
      <c r="C278" s="185">
        <v>0</v>
      </c>
      <c r="D278" s="1088">
        <v>0</v>
      </c>
      <c r="E278" s="185">
        <v>20</v>
      </c>
      <c r="F278" s="1088">
        <v>132</v>
      </c>
      <c r="G278" s="188">
        <v>20</v>
      </c>
      <c r="H278" s="189">
        <v>132</v>
      </c>
    </row>
    <row r="279" spans="1:8" ht="20.100000000000001" customHeight="1" thickTop="1" thickBot="1">
      <c r="A279" s="1159" t="s">
        <v>2072</v>
      </c>
      <c r="B279" s="566" t="s">
        <v>2073</v>
      </c>
      <c r="C279" s="185">
        <v>1</v>
      </c>
      <c r="D279" s="1088">
        <v>0</v>
      </c>
      <c r="E279" s="185">
        <v>7</v>
      </c>
      <c r="F279" s="1088">
        <v>40.92</v>
      </c>
      <c r="G279" s="188">
        <v>8</v>
      </c>
      <c r="H279" s="189">
        <v>40.92</v>
      </c>
    </row>
    <row r="280" spans="1:8" ht="20.100000000000001" customHeight="1" thickTop="1" thickBot="1">
      <c r="A280" s="1159" t="s">
        <v>2074</v>
      </c>
      <c r="B280" s="566" t="s">
        <v>2075</v>
      </c>
      <c r="C280" s="185">
        <v>0</v>
      </c>
      <c r="D280" s="1088">
        <v>0</v>
      </c>
      <c r="E280" s="185">
        <v>5</v>
      </c>
      <c r="F280" s="1088">
        <v>18.479999999999997</v>
      </c>
      <c r="G280" s="188">
        <v>5</v>
      </c>
      <c r="H280" s="189">
        <v>18.479999999999997</v>
      </c>
    </row>
    <row r="281" spans="1:8" ht="20.100000000000001" customHeight="1" thickTop="1" thickBot="1">
      <c r="A281" s="1159" t="s">
        <v>2076</v>
      </c>
      <c r="B281" s="566" t="s">
        <v>2077</v>
      </c>
      <c r="C281" s="185">
        <v>0</v>
      </c>
      <c r="D281" s="1088">
        <v>0</v>
      </c>
      <c r="E281" s="185">
        <v>0</v>
      </c>
      <c r="F281" s="1088">
        <v>0</v>
      </c>
      <c r="G281" s="188">
        <v>0</v>
      </c>
      <c r="H281" s="189">
        <v>0</v>
      </c>
    </row>
    <row r="282" spans="1:8" ht="20.100000000000001" customHeight="1" thickTop="1" thickBot="1">
      <c r="A282" s="1159" t="s">
        <v>2078</v>
      </c>
      <c r="B282" s="566" t="s">
        <v>2079</v>
      </c>
      <c r="C282" s="185">
        <v>0</v>
      </c>
      <c r="D282" s="1088">
        <v>0</v>
      </c>
      <c r="E282" s="185">
        <v>1</v>
      </c>
      <c r="F282" s="1088">
        <v>1.3200000000000003</v>
      </c>
      <c r="G282" s="188">
        <v>1</v>
      </c>
      <c r="H282" s="189">
        <v>1.3200000000000003</v>
      </c>
    </row>
    <row r="283" spans="1:8" ht="20.100000000000001" customHeight="1" thickTop="1" thickBot="1">
      <c r="A283" s="1159" t="s">
        <v>2080</v>
      </c>
      <c r="B283" s="566" t="s">
        <v>2081</v>
      </c>
      <c r="C283" s="185">
        <v>0</v>
      </c>
      <c r="D283" s="1088">
        <v>3.9599999999999995</v>
      </c>
      <c r="E283" s="185">
        <v>56</v>
      </c>
      <c r="F283" s="1088">
        <v>237.6</v>
      </c>
      <c r="G283" s="188">
        <v>56</v>
      </c>
      <c r="H283" s="189">
        <v>241.56</v>
      </c>
    </row>
    <row r="284" spans="1:8" ht="20.100000000000001" customHeight="1" thickTop="1" thickBot="1">
      <c r="A284" s="1159" t="s">
        <v>2084</v>
      </c>
      <c r="B284" s="566" t="s">
        <v>2085</v>
      </c>
      <c r="C284" s="185">
        <v>0</v>
      </c>
      <c r="D284" s="1088">
        <v>3</v>
      </c>
      <c r="E284" s="185">
        <v>30</v>
      </c>
      <c r="F284" s="1088">
        <v>43.559999999999995</v>
      </c>
      <c r="G284" s="188">
        <v>30</v>
      </c>
      <c r="H284" s="189">
        <v>46.559999999999995</v>
      </c>
    </row>
    <row r="285" spans="1:8" ht="20.100000000000001" customHeight="1" thickTop="1" thickBot="1">
      <c r="A285" s="1159" t="s">
        <v>2086</v>
      </c>
      <c r="B285" s="566" t="s">
        <v>2087</v>
      </c>
      <c r="C285" s="185">
        <v>0</v>
      </c>
      <c r="D285" s="1088">
        <v>1</v>
      </c>
      <c r="E285" s="185">
        <v>3</v>
      </c>
      <c r="F285" s="1088">
        <v>13.2</v>
      </c>
      <c r="G285" s="188">
        <v>3</v>
      </c>
      <c r="H285" s="189">
        <v>14.2</v>
      </c>
    </row>
    <row r="286" spans="1:8" ht="20.100000000000001" customHeight="1" thickTop="1" thickBot="1">
      <c r="A286" s="1159" t="s">
        <v>2088</v>
      </c>
      <c r="B286" s="566" t="s">
        <v>2089</v>
      </c>
      <c r="C286" s="185">
        <v>0</v>
      </c>
      <c r="D286" s="1088">
        <v>0</v>
      </c>
      <c r="E286" s="185">
        <v>24</v>
      </c>
      <c r="F286" s="1088">
        <v>77.88000000000001</v>
      </c>
      <c r="G286" s="188">
        <v>24</v>
      </c>
      <c r="H286" s="189">
        <v>77.88000000000001</v>
      </c>
    </row>
    <row r="287" spans="1:8" ht="20.100000000000001" customHeight="1" thickTop="1" thickBot="1">
      <c r="A287" s="1159" t="s">
        <v>2090</v>
      </c>
      <c r="B287" s="566" t="s">
        <v>2091</v>
      </c>
      <c r="C287" s="185">
        <v>0</v>
      </c>
      <c r="D287" s="1088">
        <v>0</v>
      </c>
      <c r="E287" s="185">
        <v>0</v>
      </c>
      <c r="F287" s="1088">
        <v>1</v>
      </c>
      <c r="G287" s="188">
        <v>0</v>
      </c>
      <c r="H287" s="189">
        <v>1</v>
      </c>
    </row>
    <row r="288" spans="1:8" ht="20.100000000000001" customHeight="1" thickTop="1" thickBot="1">
      <c r="A288" s="1159" t="s">
        <v>2092</v>
      </c>
      <c r="B288" s="566" t="s">
        <v>2093</v>
      </c>
      <c r="C288" s="185">
        <v>0</v>
      </c>
      <c r="D288" s="1088">
        <v>0</v>
      </c>
      <c r="E288" s="185">
        <v>13</v>
      </c>
      <c r="F288" s="1088">
        <v>36.959999999999994</v>
      </c>
      <c r="G288" s="188">
        <v>13</v>
      </c>
      <c r="H288" s="189">
        <v>36.959999999999994</v>
      </c>
    </row>
    <row r="289" spans="1:8" ht="20.100000000000001" customHeight="1" thickTop="1" thickBot="1">
      <c r="A289" s="1159" t="s">
        <v>2094</v>
      </c>
      <c r="B289" s="566" t="s">
        <v>2406</v>
      </c>
      <c r="C289" s="185">
        <v>0</v>
      </c>
      <c r="D289" s="1088">
        <v>0</v>
      </c>
      <c r="E289" s="185">
        <v>0</v>
      </c>
      <c r="F289" s="1088">
        <v>1</v>
      </c>
      <c r="G289" s="188">
        <v>0</v>
      </c>
      <c r="H289" s="189">
        <v>1</v>
      </c>
    </row>
    <row r="290" spans="1:8" ht="20.100000000000001" customHeight="1" thickTop="1" thickBot="1">
      <c r="A290" s="1159" t="s">
        <v>2095</v>
      </c>
      <c r="B290" s="566" t="s">
        <v>2096</v>
      </c>
      <c r="C290" s="185">
        <v>0</v>
      </c>
      <c r="D290" s="1088">
        <v>0</v>
      </c>
      <c r="E290" s="185">
        <v>0</v>
      </c>
      <c r="F290" s="1088">
        <v>1</v>
      </c>
      <c r="G290" s="188">
        <v>0</v>
      </c>
      <c r="H290" s="189">
        <v>1</v>
      </c>
    </row>
    <row r="291" spans="1:8" ht="20.100000000000001" customHeight="1" thickTop="1" thickBot="1">
      <c r="A291" s="1159" t="s">
        <v>2097</v>
      </c>
      <c r="B291" s="566" t="s">
        <v>2098</v>
      </c>
      <c r="C291" s="185">
        <v>0</v>
      </c>
      <c r="D291" s="1088">
        <v>0</v>
      </c>
      <c r="E291" s="185">
        <v>1</v>
      </c>
      <c r="F291" s="1088">
        <v>5.2800000000000011</v>
      </c>
      <c r="G291" s="188">
        <v>1</v>
      </c>
      <c r="H291" s="189">
        <v>5.2800000000000011</v>
      </c>
    </row>
    <row r="292" spans="1:8" ht="20.100000000000001" customHeight="1" thickTop="1" thickBot="1">
      <c r="A292" s="1159" t="s">
        <v>2099</v>
      </c>
      <c r="B292" s="566" t="s">
        <v>2100</v>
      </c>
      <c r="C292" s="185">
        <v>0</v>
      </c>
      <c r="D292" s="1088">
        <v>0</v>
      </c>
      <c r="E292" s="185">
        <v>6</v>
      </c>
      <c r="F292" s="1088">
        <v>17.16</v>
      </c>
      <c r="G292" s="188">
        <v>6</v>
      </c>
      <c r="H292" s="189">
        <v>17.16</v>
      </c>
    </row>
    <row r="293" spans="1:8" ht="20.100000000000001" customHeight="1" thickTop="1" thickBot="1">
      <c r="A293" s="1159" t="s">
        <v>2101</v>
      </c>
      <c r="B293" s="566" t="s">
        <v>2102</v>
      </c>
      <c r="C293" s="185">
        <v>0</v>
      </c>
      <c r="D293" s="1088">
        <v>0</v>
      </c>
      <c r="E293" s="185">
        <v>6</v>
      </c>
      <c r="F293" s="1088">
        <v>2.6400000000000006</v>
      </c>
      <c r="G293" s="188">
        <v>6</v>
      </c>
      <c r="H293" s="189">
        <v>2.6400000000000006</v>
      </c>
    </row>
    <row r="294" spans="1:8" ht="20.100000000000001" customHeight="1" thickTop="1" thickBot="1">
      <c r="A294" s="1159" t="s">
        <v>2103</v>
      </c>
      <c r="B294" s="566" t="s">
        <v>2104</v>
      </c>
      <c r="C294" s="185">
        <v>0</v>
      </c>
      <c r="D294" s="1088">
        <v>0</v>
      </c>
      <c r="E294" s="185">
        <v>0</v>
      </c>
      <c r="F294" s="1088">
        <v>1.3200000000000003</v>
      </c>
      <c r="G294" s="188">
        <v>0</v>
      </c>
      <c r="H294" s="189">
        <v>1.3200000000000003</v>
      </c>
    </row>
    <row r="295" spans="1:8" ht="20.100000000000001" customHeight="1" thickTop="1" thickBot="1">
      <c r="A295" s="1159" t="s">
        <v>2105</v>
      </c>
      <c r="B295" s="566" t="s">
        <v>2106</v>
      </c>
      <c r="C295" s="185">
        <v>0</v>
      </c>
      <c r="D295" s="1088">
        <v>0</v>
      </c>
      <c r="E295" s="185">
        <v>4</v>
      </c>
      <c r="F295" s="1088">
        <v>7.919999999999999</v>
      </c>
      <c r="G295" s="188">
        <v>4</v>
      </c>
      <c r="H295" s="189">
        <v>7.919999999999999</v>
      </c>
    </row>
    <row r="296" spans="1:8" ht="20.100000000000001" customHeight="1" thickTop="1" thickBot="1">
      <c r="A296" s="1159" t="s">
        <v>2107</v>
      </c>
      <c r="B296" s="566" t="s">
        <v>2108</v>
      </c>
      <c r="C296" s="185">
        <v>0</v>
      </c>
      <c r="D296" s="1088">
        <v>0</v>
      </c>
      <c r="E296" s="185">
        <v>0</v>
      </c>
      <c r="F296" s="1088">
        <v>1.3200000000000003</v>
      </c>
      <c r="G296" s="188">
        <v>0</v>
      </c>
      <c r="H296" s="189">
        <v>1.3200000000000003</v>
      </c>
    </row>
    <row r="297" spans="1:8" ht="20.100000000000001" customHeight="1" thickTop="1" thickBot="1">
      <c r="A297" s="1159" t="s">
        <v>2109</v>
      </c>
      <c r="B297" s="566" t="s">
        <v>2110</v>
      </c>
      <c r="C297" s="185">
        <v>0</v>
      </c>
      <c r="D297" s="1088">
        <v>0</v>
      </c>
      <c r="E297" s="185">
        <v>0</v>
      </c>
      <c r="F297" s="1088">
        <v>0</v>
      </c>
      <c r="G297" s="188">
        <v>0</v>
      </c>
      <c r="H297" s="189">
        <v>0</v>
      </c>
    </row>
    <row r="298" spans="1:8" ht="20.100000000000001" customHeight="1" thickTop="1" thickBot="1">
      <c r="A298" s="1159" t="s">
        <v>2111</v>
      </c>
      <c r="B298" s="566" t="s">
        <v>2112</v>
      </c>
      <c r="C298" s="185">
        <v>0</v>
      </c>
      <c r="D298" s="1088">
        <v>0</v>
      </c>
      <c r="E298" s="185">
        <v>0</v>
      </c>
      <c r="F298" s="1088">
        <v>7.919999999999999</v>
      </c>
      <c r="G298" s="188">
        <v>0</v>
      </c>
      <c r="H298" s="189">
        <v>7.919999999999999</v>
      </c>
    </row>
    <row r="299" spans="1:8" ht="20.100000000000001" customHeight="1" thickTop="1" thickBot="1">
      <c r="A299" s="1159" t="s">
        <v>2113</v>
      </c>
      <c r="B299" s="566" t="s">
        <v>2114</v>
      </c>
      <c r="C299" s="185">
        <v>0</v>
      </c>
      <c r="D299" s="1088">
        <v>0</v>
      </c>
      <c r="E299" s="185">
        <v>0</v>
      </c>
      <c r="F299" s="1088">
        <v>1.3200000000000003</v>
      </c>
      <c r="G299" s="188">
        <v>0</v>
      </c>
      <c r="H299" s="189">
        <v>1.3200000000000003</v>
      </c>
    </row>
    <row r="300" spans="1:8" ht="20.100000000000001" customHeight="1" thickTop="1" thickBot="1">
      <c r="A300" s="1159" t="s">
        <v>2115</v>
      </c>
      <c r="B300" s="566" t="s">
        <v>2116</v>
      </c>
      <c r="C300" s="185">
        <v>0</v>
      </c>
      <c r="D300" s="1088">
        <v>0</v>
      </c>
      <c r="E300" s="185">
        <v>11</v>
      </c>
      <c r="F300" s="1088">
        <v>31.679999999999996</v>
      </c>
      <c r="G300" s="188">
        <v>11</v>
      </c>
      <c r="H300" s="189">
        <v>31.679999999999996</v>
      </c>
    </row>
    <row r="301" spans="1:8" ht="20.100000000000001" customHeight="1" thickTop="1" thickBot="1">
      <c r="A301" s="1159" t="s">
        <v>2117</v>
      </c>
      <c r="B301" s="566" t="s">
        <v>2407</v>
      </c>
      <c r="C301" s="185">
        <v>0</v>
      </c>
      <c r="D301" s="1088">
        <v>0</v>
      </c>
      <c r="E301" s="185">
        <v>0</v>
      </c>
      <c r="F301" s="1088">
        <v>1</v>
      </c>
      <c r="G301" s="188">
        <v>0</v>
      </c>
      <c r="H301" s="189">
        <v>1</v>
      </c>
    </row>
    <row r="302" spans="1:8" ht="20.100000000000001" customHeight="1" thickTop="1" thickBot="1">
      <c r="A302" s="1159" t="s">
        <v>2118</v>
      </c>
      <c r="B302" s="566" t="s">
        <v>2119</v>
      </c>
      <c r="C302" s="185">
        <v>0</v>
      </c>
      <c r="D302" s="1088">
        <v>0</v>
      </c>
      <c r="E302" s="185">
        <v>0</v>
      </c>
      <c r="F302" s="1088">
        <v>1</v>
      </c>
      <c r="G302" s="188">
        <v>0</v>
      </c>
      <c r="H302" s="189">
        <v>1</v>
      </c>
    </row>
    <row r="303" spans="1:8" ht="20.100000000000001" customHeight="1" thickTop="1" thickBot="1">
      <c r="A303" s="1159" t="s">
        <v>2120</v>
      </c>
      <c r="B303" s="566" t="s">
        <v>2121</v>
      </c>
      <c r="C303" s="185">
        <v>0</v>
      </c>
      <c r="D303" s="1088">
        <v>0</v>
      </c>
      <c r="E303" s="185">
        <v>82</v>
      </c>
      <c r="F303" s="1088">
        <v>227.03999999999996</v>
      </c>
      <c r="G303" s="188">
        <v>82</v>
      </c>
      <c r="H303" s="189">
        <v>227.03999999999996</v>
      </c>
    </row>
    <row r="304" spans="1:8" ht="20.100000000000001" customHeight="1" thickTop="1" thickBot="1">
      <c r="A304" s="1159" t="s">
        <v>2122</v>
      </c>
      <c r="B304" s="566" t="s">
        <v>2123</v>
      </c>
      <c r="C304" s="185">
        <v>0</v>
      </c>
      <c r="D304" s="1088">
        <v>0</v>
      </c>
      <c r="E304" s="185">
        <v>28</v>
      </c>
      <c r="F304" s="1088">
        <v>108.24</v>
      </c>
      <c r="G304" s="188">
        <v>28</v>
      </c>
      <c r="H304" s="189">
        <v>108.24</v>
      </c>
    </row>
    <row r="305" spans="1:8" ht="20.100000000000001" customHeight="1" thickTop="1" thickBot="1">
      <c r="A305" s="1159" t="s">
        <v>2124</v>
      </c>
      <c r="B305" s="566" t="s">
        <v>2125</v>
      </c>
      <c r="C305" s="185">
        <v>0</v>
      </c>
      <c r="D305" s="1088">
        <v>0</v>
      </c>
      <c r="E305" s="185">
        <v>8</v>
      </c>
      <c r="F305" s="1088">
        <v>31.679999999999996</v>
      </c>
      <c r="G305" s="188">
        <v>8</v>
      </c>
      <c r="H305" s="189">
        <v>31.679999999999996</v>
      </c>
    </row>
    <row r="306" spans="1:8" ht="20.100000000000001" customHeight="1" thickTop="1" thickBot="1">
      <c r="A306" s="1159" t="s">
        <v>2126</v>
      </c>
      <c r="B306" s="566" t="s">
        <v>2127</v>
      </c>
      <c r="C306" s="185">
        <v>0</v>
      </c>
      <c r="D306" s="1088">
        <v>0</v>
      </c>
      <c r="E306" s="185">
        <v>5</v>
      </c>
      <c r="F306" s="1088">
        <v>26.4</v>
      </c>
      <c r="G306" s="188">
        <v>5</v>
      </c>
      <c r="H306" s="189">
        <v>26.4</v>
      </c>
    </row>
    <row r="307" spans="1:8" ht="20.100000000000001" customHeight="1" thickTop="1" thickBot="1">
      <c r="A307" s="1161" t="s">
        <v>2128</v>
      </c>
      <c r="B307" s="1135" t="s">
        <v>2129</v>
      </c>
      <c r="C307" s="185">
        <v>0</v>
      </c>
      <c r="D307" s="1088">
        <v>0</v>
      </c>
      <c r="E307" s="185">
        <v>6</v>
      </c>
      <c r="F307" s="1088">
        <v>18.479999999999997</v>
      </c>
      <c r="G307" s="188">
        <v>6</v>
      </c>
      <c r="H307" s="189">
        <v>18.479999999999997</v>
      </c>
    </row>
    <row r="308" spans="1:8" ht="20.100000000000001" customHeight="1" thickTop="1" thickBot="1">
      <c r="A308" s="1159" t="s">
        <v>2130</v>
      </c>
      <c r="B308" s="566" t="s">
        <v>2131</v>
      </c>
      <c r="C308" s="185">
        <v>0</v>
      </c>
      <c r="D308" s="1088">
        <v>0</v>
      </c>
      <c r="E308" s="185">
        <v>7</v>
      </c>
      <c r="F308" s="1088">
        <v>36.959999999999994</v>
      </c>
      <c r="G308" s="188">
        <v>7</v>
      </c>
      <c r="H308" s="189">
        <v>36.959999999999994</v>
      </c>
    </row>
    <row r="309" spans="1:8" ht="20.100000000000001" customHeight="1" thickTop="1" thickBot="1">
      <c r="A309" s="1159" t="s">
        <v>2132</v>
      </c>
      <c r="B309" s="566" t="s">
        <v>2133</v>
      </c>
      <c r="C309" s="185">
        <v>0</v>
      </c>
      <c r="D309" s="1088">
        <v>0</v>
      </c>
      <c r="E309" s="185">
        <v>95</v>
      </c>
      <c r="F309" s="1088">
        <v>246.83999999999997</v>
      </c>
      <c r="G309" s="188">
        <v>95</v>
      </c>
      <c r="H309" s="189">
        <v>246.83999999999997</v>
      </c>
    </row>
    <row r="310" spans="1:8" ht="20.100000000000001" customHeight="1" thickTop="1" thickBot="1">
      <c r="A310" s="1159" t="s">
        <v>2134</v>
      </c>
      <c r="B310" s="566" t="s">
        <v>2135</v>
      </c>
      <c r="C310" s="185">
        <v>0</v>
      </c>
      <c r="D310" s="1088">
        <v>0</v>
      </c>
      <c r="E310" s="185">
        <v>3</v>
      </c>
      <c r="F310" s="1088">
        <v>22.439999999999998</v>
      </c>
      <c r="G310" s="188">
        <v>3</v>
      </c>
      <c r="H310" s="189">
        <v>22.439999999999998</v>
      </c>
    </row>
    <row r="311" spans="1:8" ht="20.100000000000001" customHeight="1" thickTop="1" thickBot="1">
      <c r="A311" s="1159" t="s">
        <v>2136</v>
      </c>
      <c r="B311" s="566" t="s">
        <v>2137</v>
      </c>
      <c r="C311" s="185">
        <v>0</v>
      </c>
      <c r="D311" s="1088">
        <v>0</v>
      </c>
      <c r="E311" s="185">
        <v>0</v>
      </c>
      <c r="F311" s="1088">
        <v>1.3200000000000003</v>
      </c>
      <c r="G311" s="188">
        <v>0</v>
      </c>
      <c r="H311" s="189">
        <v>1.3200000000000003</v>
      </c>
    </row>
    <row r="312" spans="1:8" ht="20.100000000000001" customHeight="1" thickTop="1" thickBot="1">
      <c r="A312" s="1159" t="s">
        <v>2138</v>
      </c>
      <c r="B312" s="566" t="s">
        <v>2139</v>
      </c>
      <c r="C312" s="185">
        <v>0</v>
      </c>
      <c r="D312" s="1088">
        <v>0</v>
      </c>
      <c r="E312" s="185">
        <v>0</v>
      </c>
      <c r="F312" s="1088">
        <v>7.919999999999999</v>
      </c>
      <c r="G312" s="188">
        <v>0</v>
      </c>
      <c r="H312" s="189">
        <v>7.919999999999999</v>
      </c>
    </row>
    <row r="313" spans="1:8" ht="20.100000000000001" customHeight="1" thickTop="1" thickBot="1">
      <c r="A313" s="1159" t="s">
        <v>2140</v>
      </c>
      <c r="B313" s="566" t="s">
        <v>2141</v>
      </c>
      <c r="C313" s="185">
        <v>0</v>
      </c>
      <c r="D313" s="1088">
        <v>0</v>
      </c>
      <c r="E313" s="185">
        <v>0</v>
      </c>
      <c r="F313" s="1088">
        <v>3.9599999999999995</v>
      </c>
      <c r="G313" s="188">
        <v>0</v>
      </c>
      <c r="H313" s="189">
        <v>3.9599999999999995</v>
      </c>
    </row>
    <row r="314" spans="1:8" ht="20.100000000000001" customHeight="1" thickTop="1" thickBot="1">
      <c r="A314" s="1159" t="s">
        <v>2142</v>
      </c>
      <c r="B314" s="566" t="s">
        <v>2143</v>
      </c>
      <c r="C314" s="185">
        <v>0</v>
      </c>
      <c r="D314" s="1088">
        <v>0</v>
      </c>
      <c r="E314" s="185">
        <v>1</v>
      </c>
      <c r="F314" s="1088">
        <v>3.9599999999999995</v>
      </c>
      <c r="G314" s="188">
        <v>1</v>
      </c>
      <c r="H314" s="189">
        <v>3.9599999999999995</v>
      </c>
    </row>
    <row r="315" spans="1:8" ht="20.100000000000001" customHeight="1" thickTop="1" thickBot="1">
      <c r="A315" s="1159" t="s">
        <v>2144</v>
      </c>
      <c r="B315" s="1098" t="s">
        <v>2145</v>
      </c>
      <c r="C315" s="185">
        <v>0</v>
      </c>
      <c r="D315" s="1088">
        <v>0</v>
      </c>
      <c r="E315" s="185">
        <v>19</v>
      </c>
      <c r="F315" s="1088">
        <v>11.88</v>
      </c>
      <c r="G315" s="188">
        <v>19</v>
      </c>
      <c r="H315" s="189">
        <v>11.88</v>
      </c>
    </row>
    <row r="316" spans="1:8" ht="20.100000000000001" customHeight="1" thickTop="1" thickBot="1">
      <c r="A316" s="1159" t="s">
        <v>2146</v>
      </c>
      <c r="B316" s="1098" t="s">
        <v>2147</v>
      </c>
      <c r="C316" s="185">
        <v>0</v>
      </c>
      <c r="D316" s="1088">
        <v>0</v>
      </c>
      <c r="E316" s="185">
        <v>0</v>
      </c>
      <c r="F316" s="1088">
        <v>1.3200000000000003</v>
      </c>
      <c r="G316" s="188">
        <v>0</v>
      </c>
      <c r="H316" s="189">
        <v>1.3200000000000003</v>
      </c>
    </row>
    <row r="317" spans="1:8" ht="20.100000000000001" customHeight="1" thickTop="1" thickBot="1">
      <c r="A317" s="1159" t="s">
        <v>2148</v>
      </c>
      <c r="B317" s="1098" t="s">
        <v>2149</v>
      </c>
      <c r="C317" s="185">
        <v>0</v>
      </c>
      <c r="D317" s="1088">
        <v>0</v>
      </c>
      <c r="E317" s="185">
        <v>20</v>
      </c>
      <c r="F317" s="1088">
        <v>80.519999999999982</v>
      </c>
      <c r="G317" s="188">
        <v>20</v>
      </c>
      <c r="H317" s="189">
        <v>80.519999999999982</v>
      </c>
    </row>
    <row r="318" spans="1:8" ht="20.100000000000001" customHeight="1" thickTop="1" thickBot="1">
      <c r="A318" s="1159" t="s">
        <v>2150</v>
      </c>
      <c r="B318" s="566" t="s">
        <v>2151</v>
      </c>
      <c r="C318" s="185">
        <v>0</v>
      </c>
      <c r="D318" s="1088">
        <v>0</v>
      </c>
      <c r="E318" s="185">
        <v>7</v>
      </c>
      <c r="F318" s="1088">
        <v>9.2399999999999984</v>
      </c>
      <c r="G318" s="188">
        <v>7</v>
      </c>
      <c r="H318" s="189">
        <v>9.2399999999999984</v>
      </c>
    </row>
    <row r="319" spans="1:8" ht="20.100000000000001" customHeight="1" thickTop="1" thickBot="1">
      <c r="A319" s="1159" t="s">
        <v>2152</v>
      </c>
      <c r="B319" s="566" t="s">
        <v>2153</v>
      </c>
      <c r="C319" s="185">
        <v>0</v>
      </c>
      <c r="D319" s="1088">
        <v>0</v>
      </c>
      <c r="E319" s="185">
        <v>0</v>
      </c>
      <c r="F319" s="1088">
        <v>21.120000000000005</v>
      </c>
      <c r="G319" s="188">
        <v>0</v>
      </c>
      <c r="H319" s="189">
        <v>21.120000000000005</v>
      </c>
    </row>
    <row r="320" spans="1:8" ht="20.100000000000001" customHeight="1" thickTop="1" thickBot="1">
      <c r="A320" s="1159" t="s">
        <v>2154</v>
      </c>
      <c r="B320" s="566" t="s">
        <v>2155</v>
      </c>
      <c r="C320" s="185">
        <v>0</v>
      </c>
      <c r="D320" s="1088">
        <v>0</v>
      </c>
      <c r="E320" s="185">
        <v>3</v>
      </c>
      <c r="F320" s="1088">
        <v>10.560000000000002</v>
      </c>
      <c r="G320" s="188">
        <v>3</v>
      </c>
      <c r="H320" s="189">
        <v>10.560000000000002</v>
      </c>
    </row>
    <row r="321" spans="1:8" ht="20.100000000000001" customHeight="1" thickTop="1" thickBot="1">
      <c r="A321" s="1159" t="s">
        <v>2156</v>
      </c>
      <c r="B321" s="566" t="s">
        <v>2157</v>
      </c>
      <c r="C321" s="185">
        <v>0</v>
      </c>
      <c r="D321" s="1088">
        <v>0</v>
      </c>
      <c r="E321" s="185">
        <v>0</v>
      </c>
      <c r="F321" s="1088">
        <v>1</v>
      </c>
      <c r="G321" s="188">
        <v>0</v>
      </c>
      <c r="H321" s="189">
        <v>1</v>
      </c>
    </row>
    <row r="322" spans="1:8" ht="20.100000000000001" customHeight="1" thickTop="1" thickBot="1">
      <c r="A322" s="1159" t="s">
        <v>2158</v>
      </c>
      <c r="B322" s="566" t="s">
        <v>2159</v>
      </c>
      <c r="C322" s="185">
        <v>0</v>
      </c>
      <c r="D322" s="1088">
        <v>0</v>
      </c>
      <c r="E322" s="185">
        <v>0</v>
      </c>
      <c r="F322" s="1088">
        <v>14.520000000000001</v>
      </c>
      <c r="G322" s="188">
        <v>0</v>
      </c>
      <c r="H322" s="189">
        <v>14.520000000000001</v>
      </c>
    </row>
    <row r="323" spans="1:8" ht="20.100000000000001" customHeight="1" thickTop="1" thickBot="1">
      <c r="A323" s="1159" t="s">
        <v>2160</v>
      </c>
      <c r="B323" s="566" t="s">
        <v>2161</v>
      </c>
      <c r="C323" s="185">
        <v>0</v>
      </c>
      <c r="D323" s="1088">
        <v>0</v>
      </c>
      <c r="E323" s="185">
        <v>8</v>
      </c>
      <c r="F323" s="1088">
        <v>9.2399999999999984</v>
      </c>
      <c r="G323" s="188">
        <v>8</v>
      </c>
      <c r="H323" s="189">
        <v>9.2399999999999984</v>
      </c>
    </row>
    <row r="324" spans="1:8" ht="20.100000000000001" customHeight="1" thickTop="1" thickBot="1">
      <c r="A324" s="1159" t="s">
        <v>2162</v>
      </c>
      <c r="B324" s="566" t="s">
        <v>2163</v>
      </c>
      <c r="C324" s="185">
        <v>0</v>
      </c>
      <c r="D324" s="1088">
        <v>0</v>
      </c>
      <c r="E324" s="185">
        <v>20</v>
      </c>
      <c r="F324" s="1088">
        <v>118.8</v>
      </c>
      <c r="G324" s="188">
        <v>20</v>
      </c>
      <c r="H324" s="189">
        <v>118.8</v>
      </c>
    </row>
    <row r="325" spans="1:8" ht="20.100000000000001" customHeight="1" thickTop="1" thickBot="1">
      <c r="A325" s="1159" t="s">
        <v>2164</v>
      </c>
      <c r="B325" s="566" t="s">
        <v>2165</v>
      </c>
      <c r="C325" s="185">
        <v>0</v>
      </c>
      <c r="D325" s="1088">
        <v>3</v>
      </c>
      <c r="E325" s="185">
        <v>83</v>
      </c>
      <c r="F325" s="1088">
        <v>345.84</v>
      </c>
      <c r="G325" s="188">
        <v>83</v>
      </c>
      <c r="H325" s="189">
        <v>348.84</v>
      </c>
    </row>
    <row r="326" spans="1:8" ht="20.100000000000001" customHeight="1" thickTop="1" thickBot="1">
      <c r="A326" s="1159" t="s">
        <v>2166</v>
      </c>
      <c r="B326" s="566" t="s">
        <v>2167</v>
      </c>
      <c r="C326" s="185">
        <v>0</v>
      </c>
      <c r="D326" s="1088">
        <v>0</v>
      </c>
      <c r="E326" s="185">
        <v>28</v>
      </c>
      <c r="F326" s="1088">
        <v>85.8</v>
      </c>
      <c r="G326" s="188">
        <v>28</v>
      </c>
      <c r="H326" s="189">
        <v>85.8</v>
      </c>
    </row>
    <row r="327" spans="1:8" ht="20.100000000000001" customHeight="1" thickTop="1" thickBot="1">
      <c r="A327" s="1159" t="s">
        <v>2168</v>
      </c>
      <c r="B327" s="566" t="s">
        <v>2169</v>
      </c>
      <c r="C327" s="185">
        <v>0</v>
      </c>
      <c r="D327" s="1088">
        <v>0</v>
      </c>
      <c r="E327" s="185">
        <v>0</v>
      </c>
      <c r="F327" s="1088">
        <v>3.9599999999999995</v>
      </c>
      <c r="G327" s="188">
        <v>0</v>
      </c>
      <c r="H327" s="189">
        <v>3.9599999999999995</v>
      </c>
    </row>
    <row r="328" spans="1:8" ht="20.100000000000001" customHeight="1" thickTop="1" thickBot="1">
      <c r="A328" s="1159" t="s">
        <v>2170</v>
      </c>
      <c r="B328" s="566" t="s">
        <v>2408</v>
      </c>
      <c r="C328" s="185">
        <v>0</v>
      </c>
      <c r="D328" s="1088">
        <v>0</v>
      </c>
      <c r="E328" s="185">
        <v>0</v>
      </c>
      <c r="F328" s="1088">
        <v>0</v>
      </c>
      <c r="G328" s="188">
        <v>0</v>
      </c>
      <c r="H328" s="189">
        <v>0</v>
      </c>
    </row>
    <row r="329" spans="1:8" ht="20.100000000000001" customHeight="1" thickTop="1" thickBot="1">
      <c r="A329" s="1159" t="s">
        <v>2171</v>
      </c>
      <c r="B329" s="566" t="s">
        <v>2172</v>
      </c>
      <c r="C329" s="185">
        <v>0</v>
      </c>
      <c r="D329" s="1088">
        <v>0</v>
      </c>
      <c r="E329" s="185">
        <v>8</v>
      </c>
      <c r="F329" s="1088">
        <v>31.679999999999996</v>
      </c>
      <c r="G329" s="188">
        <v>8</v>
      </c>
      <c r="H329" s="189">
        <v>31.679999999999996</v>
      </c>
    </row>
    <row r="330" spans="1:8" ht="20.100000000000001" customHeight="1" thickTop="1" thickBot="1">
      <c r="A330" s="1159" t="s">
        <v>2173</v>
      </c>
      <c r="B330" s="566" t="s">
        <v>2174</v>
      </c>
      <c r="C330" s="185">
        <v>0</v>
      </c>
      <c r="D330" s="1088">
        <v>0</v>
      </c>
      <c r="E330" s="185">
        <v>0</v>
      </c>
      <c r="F330" s="1088">
        <v>2.6400000000000006</v>
      </c>
      <c r="G330" s="188">
        <v>0</v>
      </c>
      <c r="H330" s="189">
        <v>2.6400000000000006</v>
      </c>
    </row>
    <row r="331" spans="1:8" ht="20.100000000000001" customHeight="1" thickTop="1" thickBot="1">
      <c r="A331" s="1159" t="s">
        <v>2175</v>
      </c>
      <c r="B331" s="566" t="s">
        <v>2176</v>
      </c>
      <c r="C331" s="185">
        <v>0</v>
      </c>
      <c r="D331" s="1088">
        <v>0</v>
      </c>
      <c r="E331" s="185">
        <v>190</v>
      </c>
      <c r="F331" s="1088">
        <v>844.8</v>
      </c>
      <c r="G331" s="188">
        <v>190</v>
      </c>
      <c r="H331" s="189">
        <v>844.8</v>
      </c>
    </row>
    <row r="332" spans="1:8" ht="20.100000000000001" customHeight="1" thickTop="1" thickBot="1">
      <c r="A332" s="1159" t="s">
        <v>2177</v>
      </c>
      <c r="B332" s="566" t="s">
        <v>2178</v>
      </c>
      <c r="C332" s="185">
        <v>0</v>
      </c>
      <c r="D332" s="1088">
        <v>0</v>
      </c>
      <c r="E332" s="185">
        <v>0</v>
      </c>
      <c r="F332" s="1088">
        <v>1.3200000000000003</v>
      </c>
      <c r="G332" s="188">
        <v>0</v>
      </c>
      <c r="H332" s="189">
        <v>1.3200000000000003</v>
      </c>
    </row>
    <row r="333" spans="1:8" ht="20.100000000000001" customHeight="1" thickTop="1" thickBot="1">
      <c r="A333" s="1159" t="s">
        <v>2179</v>
      </c>
      <c r="B333" s="566" t="s">
        <v>2180</v>
      </c>
      <c r="C333" s="185">
        <v>0</v>
      </c>
      <c r="D333" s="1088">
        <v>0</v>
      </c>
      <c r="E333" s="185">
        <v>32</v>
      </c>
      <c r="F333" s="1088">
        <v>126.71999999999998</v>
      </c>
      <c r="G333" s="188">
        <v>32</v>
      </c>
      <c r="H333" s="189">
        <v>126.71999999999998</v>
      </c>
    </row>
    <row r="334" spans="1:8" ht="20.100000000000001" customHeight="1" thickTop="1" thickBot="1">
      <c r="A334" s="1159" t="s">
        <v>2181</v>
      </c>
      <c r="B334" s="566" t="s">
        <v>2182</v>
      </c>
      <c r="C334" s="185">
        <v>0</v>
      </c>
      <c r="D334" s="1088">
        <v>0</v>
      </c>
      <c r="E334" s="185">
        <v>0</v>
      </c>
      <c r="F334" s="1088">
        <v>5.2800000000000011</v>
      </c>
      <c r="G334" s="188">
        <v>0</v>
      </c>
      <c r="H334" s="189">
        <v>5.2800000000000011</v>
      </c>
    </row>
    <row r="335" spans="1:8" ht="20.100000000000001" customHeight="1" thickTop="1" thickBot="1">
      <c r="A335" s="1159" t="s">
        <v>2183</v>
      </c>
      <c r="B335" s="566" t="s">
        <v>2184</v>
      </c>
      <c r="C335" s="185">
        <v>0</v>
      </c>
      <c r="D335" s="1088">
        <v>0</v>
      </c>
      <c r="E335" s="185">
        <v>13</v>
      </c>
      <c r="F335" s="1088">
        <v>55.440000000000005</v>
      </c>
      <c r="G335" s="188">
        <v>13</v>
      </c>
      <c r="H335" s="189">
        <v>55.440000000000005</v>
      </c>
    </row>
    <row r="336" spans="1:8" ht="20.100000000000001" customHeight="1" thickTop="1" thickBot="1">
      <c r="A336" s="1159" t="s">
        <v>2185</v>
      </c>
      <c r="B336" s="566" t="s">
        <v>2186</v>
      </c>
      <c r="C336" s="185">
        <v>0</v>
      </c>
      <c r="D336" s="1088">
        <v>0</v>
      </c>
      <c r="E336" s="185">
        <v>1</v>
      </c>
      <c r="F336" s="1088">
        <v>10.560000000000002</v>
      </c>
      <c r="G336" s="188">
        <v>1</v>
      </c>
      <c r="H336" s="189">
        <v>10.560000000000002</v>
      </c>
    </row>
    <row r="337" spans="1:8" ht="20.100000000000001" customHeight="1" thickTop="1" thickBot="1">
      <c r="A337" s="1159" t="s">
        <v>2187</v>
      </c>
      <c r="B337" s="566" t="s">
        <v>2188</v>
      </c>
      <c r="C337" s="185">
        <v>0</v>
      </c>
      <c r="D337" s="1088">
        <v>0</v>
      </c>
      <c r="E337" s="185">
        <v>18</v>
      </c>
      <c r="F337" s="1088">
        <v>88.440000000000012</v>
      </c>
      <c r="G337" s="188">
        <v>18</v>
      </c>
      <c r="H337" s="189">
        <v>88.440000000000012</v>
      </c>
    </row>
    <row r="338" spans="1:8" ht="20.100000000000001" customHeight="1" thickTop="1" thickBot="1">
      <c r="A338" s="1159" t="s">
        <v>2191</v>
      </c>
      <c r="B338" s="566" t="s">
        <v>2192</v>
      </c>
      <c r="C338" s="185">
        <v>0</v>
      </c>
      <c r="D338" s="1088">
        <v>0</v>
      </c>
      <c r="E338" s="185">
        <v>3</v>
      </c>
      <c r="F338" s="1088">
        <v>5.2800000000000011</v>
      </c>
      <c r="G338" s="188">
        <v>3</v>
      </c>
      <c r="H338" s="189">
        <v>5.2800000000000011</v>
      </c>
    </row>
    <row r="339" spans="1:8" ht="20.100000000000001" customHeight="1" thickTop="1" thickBot="1">
      <c r="A339" s="1159" t="s">
        <v>2193</v>
      </c>
      <c r="B339" s="566" t="s">
        <v>2194</v>
      </c>
      <c r="C339" s="185">
        <v>0</v>
      </c>
      <c r="D339" s="1088">
        <v>0</v>
      </c>
      <c r="E339" s="185">
        <v>4</v>
      </c>
      <c r="F339" s="1088">
        <v>15.839999999999998</v>
      </c>
      <c r="G339" s="188">
        <v>4</v>
      </c>
      <c r="H339" s="189">
        <v>15.839999999999998</v>
      </c>
    </row>
    <row r="340" spans="1:8" ht="20.100000000000001" customHeight="1" thickTop="1" thickBot="1">
      <c r="A340" s="1159" t="s">
        <v>2195</v>
      </c>
      <c r="B340" s="566" t="s">
        <v>2196</v>
      </c>
      <c r="C340" s="185">
        <v>0</v>
      </c>
      <c r="D340" s="1088">
        <v>0</v>
      </c>
      <c r="E340" s="185">
        <v>14</v>
      </c>
      <c r="F340" s="1088">
        <v>42.240000000000009</v>
      </c>
      <c r="G340" s="188">
        <v>14</v>
      </c>
      <c r="H340" s="189">
        <v>42.240000000000009</v>
      </c>
    </row>
    <row r="341" spans="1:8" ht="20.100000000000001" customHeight="1" thickTop="1" thickBot="1">
      <c r="A341" s="1159" t="s">
        <v>2197</v>
      </c>
      <c r="B341" s="566" t="s">
        <v>2198</v>
      </c>
      <c r="C341" s="185">
        <v>0</v>
      </c>
      <c r="D341" s="1088">
        <v>0</v>
      </c>
      <c r="E341" s="185">
        <v>4</v>
      </c>
      <c r="F341" s="1088">
        <v>26.4</v>
      </c>
      <c r="G341" s="188">
        <v>4</v>
      </c>
      <c r="H341" s="189">
        <v>26.4</v>
      </c>
    </row>
    <row r="342" spans="1:8" ht="20.100000000000001" customHeight="1" thickTop="1" thickBot="1">
      <c r="A342" s="1159" t="s">
        <v>2199</v>
      </c>
      <c r="B342" s="566" t="s">
        <v>2200</v>
      </c>
      <c r="C342" s="185">
        <v>0</v>
      </c>
      <c r="D342" s="1088">
        <v>0</v>
      </c>
      <c r="E342" s="185">
        <v>17</v>
      </c>
      <c r="F342" s="1088">
        <v>87.11999999999999</v>
      </c>
      <c r="G342" s="188">
        <v>17</v>
      </c>
      <c r="H342" s="189">
        <v>87.11999999999999</v>
      </c>
    </row>
    <row r="343" spans="1:8" ht="20.100000000000001" customHeight="1" thickTop="1" thickBot="1">
      <c r="A343" s="1159" t="s">
        <v>2201</v>
      </c>
      <c r="B343" s="566" t="s">
        <v>2202</v>
      </c>
      <c r="C343" s="185">
        <v>0</v>
      </c>
      <c r="D343" s="1088">
        <v>0</v>
      </c>
      <c r="E343" s="185">
        <v>0</v>
      </c>
      <c r="F343" s="1088">
        <v>1</v>
      </c>
      <c r="G343" s="188">
        <v>0</v>
      </c>
      <c r="H343" s="189">
        <v>1</v>
      </c>
    </row>
    <row r="344" spans="1:8" ht="20.100000000000001" customHeight="1" thickTop="1" thickBot="1">
      <c r="A344" s="1159" t="s">
        <v>2203</v>
      </c>
      <c r="B344" s="566" t="s">
        <v>2204</v>
      </c>
      <c r="C344" s="185">
        <v>0</v>
      </c>
      <c r="D344" s="1088">
        <v>0</v>
      </c>
      <c r="E344" s="185">
        <v>3</v>
      </c>
      <c r="F344" s="1088">
        <v>9.2399999999999984</v>
      </c>
      <c r="G344" s="188">
        <v>3</v>
      </c>
      <c r="H344" s="189">
        <v>9.2399999999999984</v>
      </c>
    </row>
    <row r="345" spans="1:8" ht="20.100000000000001" customHeight="1" thickTop="1" thickBot="1">
      <c r="A345" s="1159" t="s">
        <v>2205</v>
      </c>
      <c r="B345" s="566" t="s">
        <v>2206</v>
      </c>
      <c r="C345" s="185">
        <v>0</v>
      </c>
      <c r="D345" s="1088">
        <v>0</v>
      </c>
      <c r="E345" s="185">
        <v>27</v>
      </c>
      <c r="F345" s="1088">
        <v>139.91999999999999</v>
      </c>
      <c r="G345" s="188">
        <v>27</v>
      </c>
      <c r="H345" s="189">
        <v>139.91999999999999</v>
      </c>
    </row>
    <row r="346" spans="1:8" ht="20.100000000000001" customHeight="1" thickTop="1" thickBot="1">
      <c r="A346" s="1159" t="s">
        <v>2207</v>
      </c>
      <c r="B346" s="566" t="s">
        <v>2208</v>
      </c>
      <c r="C346" s="185">
        <v>0</v>
      </c>
      <c r="D346" s="1088">
        <v>0</v>
      </c>
      <c r="E346" s="185">
        <v>8</v>
      </c>
      <c r="F346" s="1088">
        <v>6.6</v>
      </c>
      <c r="G346" s="188">
        <v>8</v>
      </c>
      <c r="H346" s="189">
        <v>6.6</v>
      </c>
    </row>
    <row r="347" spans="1:8" ht="20.100000000000001" customHeight="1" thickTop="1" thickBot="1">
      <c r="A347" s="1159" t="s">
        <v>2209</v>
      </c>
      <c r="B347" s="566" t="s">
        <v>2210</v>
      </c>
      <c r="C347" s="185">
        <v>0</v>
      </c>
      <c r="D347" s="1088">
        <v>0</v>
      </c>
      <c r="E347" s="185">
        <v>1</v>
      </c>
      <c r="F347" s="1088">
        <v>1.3200000000000003</v>
      </c>
      <c r="G347" s="188">
        <v>1</v>
      </c>
      <c r="H347" s="189">
        <v>1.3200000000000003</v>
      </c>
    </row>
    <row r="348" spans="1:8" ht="20.100000000000001" customHeight="1" thickTop="1" thickBot="1">
      <c r="A348" s="1159" t="s">
        <v>2211</v>
      </c>
      <c r="B348" s="566" t="s">
        <v>2212</v>
      </c>
      <c r="C348" s="185">
        <v>0</v>
      </c>
      <c r="D348" s="1088">
        <v>0</v>
      </c>
      <c r="E348" s="185">
        <v>5</v>
      </c>
      <c r="F348" s="1088">
        <v>23.76</v>
      </c>
      <c r="G348" s="188">
        <v>5</v>
      </c>
      <c r="H348" s="189">
        <v>23.76</v>
      </c>
    </row>
    <row r="349" spans="1:8" ht="20.100000000000001" customHeight="1" thickTop="1" thickBot="1">
      <c r="A349" s="1159" t="s">
        <v>2213</v>
      </c>
      <c r="B349" s="566" t="s">
        <v>2214</v>
      </c>
      <c r="C349" s="185">
        <v>0</v>
      </c>
      <c r="D349" s="1088">
        <v>0</v>
      </c>
      <c r="E349" s="185">
        <v>0</v>
      </c>
      <c r="F349" s="1088">
        <v>1</v>
      </c>
      <c r="G349" s="188">
        <v>0</v>
      </c>
      <c r="H349" s="189">
        <v>1</v>
      </c>
    </row>
    <row r="350" spans="1:8" ht="20.100000000000001" customHeight="1" thickTop="1" thickBot="1">
      <c r="A350" s="1159" t="s">
        <v>2215</v>
      </c>
      <c r="B350" s="566" t="s">
        <v>2216</v>
      </c>
      <c r="C350" s="185">
        <v>0</v>
      </c>
      <c r="D350" s="1088">
        <v>0</v>
      </c>
      <c r="E350" s="185">
        <v>1</v>
      </c>
      <c r="F350" s="1088">
        <v>1</v>
      </c>
      <c r="G350" s="188">
        <v>1</v>
      </c>
      <c r="H350" s="189">
        <v>1</v>
      </c>
    </row>
    <row r="351" spans="1:8" ht="20.100000000000001" customHeight="1" thickTop="1" thickBot="1">
      <c r="A351" s="1159" t="s">
        <v>2217</v>
      </c>
      <c r="B351" s="566" t="s">
        <v>2218</v>
      </c>
      <c r="C351" s="185">
        <v>0</v>
      </c>
      <c r="D351" s="1088">
        <v>1.3200000000000003</v>
      </c>
      <c r="E351" s="185">
        <v>33</v>
      </c>
      <c r="F351" s="1088">
        <v>89.759999999999991</v>
      </c>
      <c r="G351" s="188">
        <v>33</v>
      </c>
      <c r="H351" s="189">
        <v>91.079999999999984</v>
      </c>
    </row>
    <row r="352" spans="1:8" ht="20.100000000000001" customHeight="1" thickTop="1" thickBot="1">
      <c r="A352" s="1159" t="s">
        <v>2219</v>
      </c>
      <c r="B352" s="566" t="s">
        <v>2220</v>
      </c>
      <c r="C352" s="185">
        <v>0</v>
      </c>
      <c r="D352" s="1088">
        <v>2.6400000000000006</v>
      </c>
      <c r="E352" s="185">
        <v>39</v>
      </c>
      <c r="F352" s="1088">
        <v>106.91999999999999</v>
      </c>
      <c r="G352" s="188">
        <v>39</v>
      </c>
      <c r="H352" s="189">
        <v>109.55999999999999</v>
      </c>
    </row>
    <row r="353" spans="1:8" ht="20.100000000000001" customHeight="1" thickTop="1" thickBot="1">
      <c r="A353" s="1159" t="s">
        <v>2221</v>
      </c>
      <c r="B353" s="566" t="s">
        <v>2222</v>
      </c>
      <c r="C353" s="185">
        <v>111</v>
      </c>
      <c r="D353" s="1088">
        <v>585</v>
      </c>
      <c r="E353" s="185">
        <v>449</v>
      </c>
      <c r="F353" s="1088">
        <v>1248.7199999999998</v>
      </c>
      <c r="G353" s="188">
        <v>560</v>
      </c>
      <c r="H353" s="189">
        <v>1833.7199999999998</v>
      </c>
    </row>
    <row r="354" spans="1:8" ht="20.100000000000001" customHeight="1" thickTop="1" thickBot="1">
      <c r="A354" s="1159" t="s">
        <v>2223</v>
      </c>
      <c r="B354" s="566" t="s">
        <v>2224</v>
      </c>
      <c r="C354" s="185">
        <v>0</v>
      </c>
      <c r="D354" s="1088">
        <v>0</v>
      </c>
      <c r="E354" s="185">
        <v>0</v>
      </c>
      <c r="F354" s="1088">
        <v>1</v>
      </c>
      <c r="G354" s="188">
        <v>0</v>
      </c>
      <c r="H354" s="189">
        <v>1</v>
      </c>
    </row>
    <row r="355" spans="1:8" ht="20.100000000000001" customHeight="1" thickTop="1" thickBot="1">
      <c r="A355" s="1159" t="s">
        <v>2225</v>
      </c>
      <c r="B355" s="566" t="s">
        <v>2226</v>
      </c>
      <c r="C355" s="185">
        <v>0</v>
      </c>
      <c r="D355" s="1088">
        <v>0</v>
      </c>
      <c r="E355" s="185">
        <v>0</v>
      </c>
      <c r="F355" s="1088">
        <v>1</v>
      </c>
      <c r="G355" s="188">
        <v>0</v>
      </c>
      <c r="H355" s="189">
        <v>1</v>
      </c>
    </row>
    <row r="356" spans="1:8" ht="20.100000000000001" customHeight="1" thickTop="1" thickBot="1">
      <c r="A356" s="1159" t="s">
        <v>2227</v>
      </c>
      <c r="B356" s="566" t="s">
        <v>2228</v>
      </c>
      <c r="C356" s="185">
        <v>0</v>
      </c>
      <c r="D356" s="1088">
        <v>0</v>
      </c>
      <c r="E356" s="185">
        <v>22</v>
      </c>
      <c r="F356" s="1088">
        <v>76.559999999999988</v>
      </c>
      <c r="G356" s="188">
        <v>22</v>
      </c>
      <c r="H356" s="189">
        <v>76.559999999999988</v>
      </c>
    </row>
    <row r="357" spans="1:8" ht="20.100000000000001" customHeight="1" thickTop="1" thickBot="1">
      <c r="A357" s="1159" t="s">
        <v>2229</v>
      </c>
      <c r="B357" s="566" t="s">
        <v>2230</v>
      </c>
      <c r="C357" s="185">
        <v>0</v>
      </c>
      <c r="D357" s="1088">
        <v>0</v>
      </c>
      <c r="E357" s="185">
        <v>1</v>
      </c>
      <c r="F357" s="1088">
        <v>18.479999999999997</v>
      </c>
      <c r="G357" s="188">
        <v>1</v>
      </c>
      <c r="H357" s="189">
        <v>18.479999999999997</v>
      </c>
    </row>
    <row r="358" spans="1:8" ht="20.100000000000001" customHeight="1" thickTop="1" thickBot="1">
      <c r="A358" s="1159" t="s">
        <v>2040</v>
      </c>
      <c r="B358" s="566" t="s">
        <v>2041</v>
      </c>
      <c r="C358" s="185">
        <v>0</v>
      </c>
      <c r="D358" s="1088">
        <v>0</v>
      </c>
      <c r="E358" s="185">
        <v>1</v>
      </c>
      <c r="F358" s="1088">
        <v>3.9599999999999995</v>
      </c>
      <c r="G358" s="188">
        <v>1</v>
      </c>
      <c r="H358" s="189">
        <v>3.9599999999999995</v>
      </c>
    </row>
    <row r="359" spans="1:8" ht="20.100000000000001" customHeight="1" thickTop="1" thickBot="1">
      <c r="A359" s="1159" t="s">
        <v>1995</v>
      </c>
      <c r="B359" s="566" t="s">
        <v>1996</v>
      </c>
      <c r="C359" s="185">
        <v>0</v>
      </c>
      <c r="D359" s="1088">
        <v>0</v>
      </c>
      <c r="E359" s="185">
        <v>1</v>
      </c>
      <c r="F359" s="1088">
        <v>6.6</v>
      </c>
      <c r="G359" s="188">
        <v>1</v>
      </c>
      <c r="H359" s="189">
        <v>6.6</v>
      </c>
    </row>
    <row r="360" spans="1:8" ht="20.100000000000001" customHeight="1" thickTop="1" thickBot="1">
      <c r="A360" s="1159" t="s">
        <v>1935</v>
      </c>
      <c r="B360" s="566" t="s">
        <v>1936</v>
      </c>
      <c r="C360" s="185">
        <v>0</v>
      </c>
      <c r="D360" s="1088">
        <v>0</v>
      </c>
      <c r="E360" s="185">
        <v>2</v>
      </c>
      <c r="F360" s="1088">
        <v>2.6400000000000006</v>
      </c>
      <c r="G360" s="188">
        <v>2</v>
      </c>
      <c r="H360" s="189">
        <v>2.6400000000000006</v>
      </c>
    </row>
    <row r="361" spans="1:8" ht="20.100000000000001" customHeight="1" thickTop="1" thickBot="1">
      <c r="A361" s="1159" t="s">
        <v>1976</v>
      </c>
      <c r="B361" s="566" t="s">
        <v>2409</v>
      </c>
      <c r="C361" s="185">
        <v>0</v>
      </c>
      <c r="D361" s="1088">
        <v>0</v>
      </c>
      <c r="E361" s="185">
        <v>0</v>
      </c>
      <c r="F361" s="1088">
        <v>1.3200000000000003</v>
      </c>
      <c r="G361" s="188">
        <v>0</v>
      </c>
      <c r="H361" s="189">
        <v>1.3200000000000003</v>
      </c>
    </row>
    <row r="362" spans="1:8" ht="20.100000000000001" customHeight="1" thickTop="1" thickBot="1">
      <c r="A362" s="1159" t="s">
        <v>2082</v>
      </c>
      <c r="B362" s="566" t="s">
        <v>2083</v>
      </c>
      <c r="C362" s="185">
        <v>0</v>
      </c>
      <c r="D362" s="1088">
        <v>0</v>
      </c>
      <c r="E362" s="185">
        <v>0</v>
      </c>
      <c r="F362" s="1088">
        <v>9.2399999999999984</v>
      </c>
      <c r="G362" s="188">
        <v>0</v>
      </c>
      <c r="H362" s="189">
        <v>9.2399999999999984</v>
      </c>
    </row>
    <row r="363" spans="1:8" ht="20.100000000000001" customHeight="1" thickTop="1" thickBot="1">
      <c r="A363" s="1159" t="s">
        <v>2231</v>
      </c>
      <c r="B363" s="566" t="s">
        <v>2232</v>
      </c>
      <c r="C363" s="185">
        <v>0</v>
      </c>
      <c r="D363" s="1088">
        <v>0</v>
      </c>
      <c r="E363" s="185">
        <v>0</v>
      </c>
      <c r="F363" s="1088">
        <v>1.3200000000000003</v>
      </c>
      <c r="G363" s="188">
        <v>0</v>
      </c>
      <c r="H363" s="189">
        <v>1.3200000000000003</v>
      </c>
    </row>
    <row r="364" spans="1:8" ht="20.100000000000001" customHeight="1" thickTop="1" thickBot="1">
      <c r="A364" s="1152" t="s">
        <v>1975</v>
      </c>
      <c r="B364" s="1094" t="s">
        <v>2410</v>
      </c>
      <c r="C364" s="185">
        <v>0</v>
      </c>
      <c r="D364" s="1088">
        <v>0</v>
      </c>
      <c r="E364" s="185">
        <v>0</v>
      </c>
      <c r="F364" s="1088">
        <v>1.3200000000000003</v>
      </c>
      <c r="G364" s="188">
        <v>0</v>
      </c>
      <c r="H364" s="189">
        <v>1.3200000000000003</v>
      </c>
    </row>
    <row r="365" spans="1:8" ht="20.100000000000001" customHeight="1" thickTop="1" thickBot="1">
      <c r="A365" s="1152" t="s">
        <v>1983</v>
      </c>
      <c r="B365" s="1094" t="s">
        <v>1984</v>
      </c>
      <c r="C365" s="185">
        <v>0</v>
      </c>
      <c r="D365" s="1088">
        <v>0</v>
      </c>
      <c r="E365" s="185">
        <v>1</v>
      </c>
      <c r="F365" s="1088">
        <v>5.2800000000000011</v>
      </c>
      <c r="G365" s="188">
        <v>1</v>
      </c>
      <c r="H365" s="189">
        <v>5.2800000000000011</v>
      </c>
    </row>
    <row r="366" spans="1:8" ht="20.100000000000001" customHeight="1" thickTop="1" thickBot="1">
      <c r="A366" s="1152" t="s">
        <v>2233</v>
      </c>
      <c r="B366" s="1094" t="s">
        <v>2234</v>
      </c>
      <c r="C366" s="185">
        <v>0</v>
      </c>
      <c r="D366" s="1088">
        <v>0</v>
      </c>
      <c r="E366" s="185">
        <v>0</v>
      </c>
      <c r="F366" s="1088">
        <v>1.3200000000000003</v>
      </c>
      <c r="G366" s="188">
        <v>0</v>
      </c>
      <c r="H366" s="189">
        <v>1.3200000000000003</v>
      </c>
    </row>
    <row r="367" spans="1:8" ht="20.100000000000001" customHeight="1" thickTop="1" thickBot="1">
      <c r="A367" s="1941" t="s">
        <v>2235</v>
      </c>
      <c r="B367" s="1094" t="s">
        <v>2236</v>
      </c>
      <c r="C367" s="185">
        <v>0</v>
      </c>
      <c r="D367" s="1088">
        <v>0</v>
      </c>
      <c r="E367" s="185">
        <v>0</v>
      </c>
      <c r="F367" s="1088">
        <v>3.9599999999999995</v>
      </c>
      <c r="G367" s="188">
        <v>0</v>
      </c>
      <c r="H367" s="189">
        <v>3.9599999999999995</v>
      </c>
    </row>
    <row r="368" spans="1:8" ht="20.100000000000001" customHeight="1" thickTop="1" thickBot="1">
      <c r="A368" s="1152" t="s">
        <v>2189</v>
      </c>
      <c r="B368" s="1094" t="s">
        <v>2190</v>
      </c>
      <c r="C368" s="185">
        <v>0</v>
      </c>
      <c r="D368" s="1088">
        <v>0</v>
      </c>
      <c r="E368" s="185">
        <v>0</v>
      </c>
      <c r="F368" s="1088">
        <v>1.3200000000000003</v>
      </c>
      <c r="G368" s="188">
        <v>0</v>
      </c>
      <c r="H368" s="189">
        <v>1.3200000000000003</v>
      </c>
    </row>
    <row r="369" spans="1:8" ht="20.100000000000001" customHeight="1" thickTop="1" thickBot="1">
      <c r="A369" s="226" t="s">
        <v>7440</v>
      </c>
      <c r="B369" s="1164" t="s">
        <v>7441</v>
      </c>
      <c r="C369" s="185">
        <v>0</v>
      </c>
      <c r="D369" s="1088">
        <v>0</v>
      </c>
      <c r="E369" s="185">
        <v>2</v>
      </c>
      <c r="F369" s="1088">
        <v>1</v>
      </c>
      <c r="G369" s="188">
        <v>2</v>
      </c>
      <c r="H369" s="189">
        <v>1</v>
      </c>
    </row>
    <row r="370" spans="1:8" ht="20.100000000000001" customHeight="1" thickTop="1" thickBot="1">
      <c r="A370" s="1165" t="s">
        <v>7442</v>
      </c>
      <c r="B370" s="1094" t="s">
        <v>7443</v>
      </c>
      <c r="C370" s="185">
        <v>174</v>
      </c>
      <c r="D370" s="1088"/>
      <c r="E370" s="185">
        <v>6929</v>
      </c>
      <c r="F370" s="1088"/>
      <c r="G370" s="188">
        <v>7103</v>
      </c>
      <c r="H370" s="189"/>
    </row>
    <row r="371" spans="1:8" ht="20.100000000000001" customHeight="1" thickTop="1" thickBot="1">
      <c r="A371" s="1149"/>
      <c r="B371" s="1148"/>
      <c r="C371" s="185">
        <v>0</v>
      </c>
      <c r="D371" s="1088"/>
      <c r="E371" s="185">
        <v>0</v>
      </c>
      <c r="F371" s="1088"/>
      <c r="G371" s="188">
        <v>0</v>
      </c>
      <c r="H371" s="189">
        <v>0</v>
      </c>
    </row>
    <row r="372" spans="1:8" ht="20.100000000000001" customHeight="1" thickTop="1" thickBot="1">
      <c r="A372" s="811" t="s">
        <v>2381</v>
      </c>
      <c r="B372" s="812"/>
      <c r="C372" s="185">
        <v>0</v>
      </c>
      <c r="D372" s="1107">
        <v>0</v>
      </c>
      <c r="E372" s="185">
        <v>0</v>
      </c>
      <c r="F372" s="1107">
        <v>5</v>
      </c>
      <c r="G372" s="188">
        <v>0</v>
      </c>
      <c r="H372" s="810">
        <v>5</v>
      </c>
    </row>
    <row r="373" spans="1:8" ht="20.100000000000001" customHeight="1" thickTop="1" thickBot="1">
      <c r="A373" s="1166" t="s">
        <v>2382</v>
      </c>
      <c r="B373" s="1167"/>
      <c r="C373" s="185">
        <v>0</v>
      </c>
      <c r="D373" s="1107">
        <v>0</v>
      </c>
      <c r="E373" s="185">
        <v>0</v>
      </c>
      <c r="F373" s="1107">
        <v>5</v>
      </c>
      <c r="G373" s="188">
        <v>0</v>
      </c>
      <c r="H373" s="810">
        <v>5</v>
      </c>
    </row>
    <row r="374" spans="1:8" ht="20.100000000000001" customHeight="1" thickTop="1" thickBot="1">
      <c r="A374" s="1168" t="s">
        <v>2398</v>
      </c>
      <c r="B374" s="1169"/>
      <c r="C374" s="185">
        <v>0</v>
      </c>
      <c r="D374" s="1107"/>
      <c r="E374" s="185">
        <v>0</v>
      </c>
      <c r="F374" s="1107"/>
      <c r="G374" s="188">
        <v>0</v>
      </c>
      <c r="H374" s="810"/>
    </row>
    <row r="375" spans="1:8" ht="20.100000000000001" customHeight="1" thickTop="1" thickBot="1">
      <c r="A375" s="1170" t="s">
        <v>1985</v>
      </c>
      <c r="B375" s="1171" t="s">
        <v>2237</v>
      </c>
      <c r="C375" s="185">
        <v>0</v>
      </c>
      <c r="D375" s="1088"/>
      <c r="E375" s="185">
        <v>0</v>
      </c>
      <c r="F375" s="1088">
        <v>1</v>
      </c>
      <c r="G375" s="188">
        <v>0</v>
      </c>
      <c r="H375" s="189">
        <v>1</v>
      </c>
    </row>
    <row r="376" spans="1:8" ht="20.100000000000001" customHeight="1" thickTop="1" thickBot="1">
      <c r="A376" s="1170" t="s">
        <v>1986</v>
      </c>
      <c r="B376" s="1171" t="s">
        <v>2238</v>
      </c>
      <c r="C376" s="185">
        <v>0</v>
      </c>
      <c r="D376" s="1088"/>
      <c r="E376" s="185">
        <v>0</v>
      </c>
      <c r="F376" s="1088">
        <v>1</v>
      </c>
      <c r="G376" s="188">
        <v>0</v>
      </c>
      <c r="H376" s="189">
        <v>1</v>
      </c>
    </row>
    <row r="377" spans="1:8" ht="20.100000000000001" customHeight="1" thickTop="1" thickBot="1">
      <c r="A377" s="1170" t="s">
        <v>1917</v>
      </c>
      <c r="B377" s="1171" t="s">
        <v>2239</v>
      </c>
      <c r="C377" s="185">
        <v>0</v>
      </c>
      <c r="D377" s="1088"/>
      <c r="E377" s="185">
        <v>0</v>
      </c>
      <c r="F377" s="1088">
        <v>1</v>
      </c>
      <c r="G377" s="188">
        <v>0</v>
      </c>
      <c r="H377" s="189">
        <v>1</v>
      </c>
    </row>
    <row r="378" spans="1:8" ht="20.100000000000001" customHeight="1" thickTop="1" thickBot="1">
      <c r="A378" s="1170" t="s">
        <v>2022</v>
      </c>
      <c r="B378" s="1171" t="s">
        <v>2240</v>
      </c>
      <c r="C378" s="185">
        <v>0</v>
      </c>
      <c r="D378" s="1088"/>
      <c r="E378" s="185">
        <v>0</v>
      </c>
      <c r="F378" s="1088">
        <v>1</v>
      </c>
      <c r="G378" s="188">
        <v>0</v>
      </c>
      <c r="H378" s="189">
        <v>1</v>
      </c>
    </row>
    <row r="379" spans="1:8" ht="20.100000000000001" customHeight="1" thickTop="1" thickBot="1">
      <c r="A379" s="1170" t="s">
        <v>2017</v>
      </c>
      <c r="B379" s="1171" t="s">
        <v>2399</v>
      </c>
      <c r="C379" s="185">
        <v>0</v>
      </c>
      <c r="D379" s="1088"/>
      <c r="E379" s="185">
        <v>0</v>
      </c>
      <c r="F379" s="1088">
        <v>1</v>
      </c>
      <c r="G379" s="188">
        <v>0</v>
      </c>
      <c r="H379" s="189">
        <v>1</v>
      </c>
    </row>
    <row r="380" spans="1:8" ht="20.100000000000001" customHeight="1" thickTop="1" thickBot="1">
      <c r="A380" s="180"/>
      <c r="B380" s="1172"/>
      <c r="C380" s="185">
        <v>0</v>
      </c>
      <c r="D380" s="1088"/>
      <c r="E380" s="185">
        <v>0</v>
      </c>
      <c r="F380" s="1088"/>
      <c r="G380" s="188">
        <v>0</v>
      </c>
      <c r="H380" s="189">
        <v>0</v>
      </c>
    </row>
    <row r="381" spans="1:8" ht="20.100000000000001" customHeight="1" thickTop="1" thickBot="1">
      <c r="A381" s="811" t="s">
        <v>2381</v>
      </c>
      <c r="B381" s="1173"/>
      <c r="C381" s="185">
        <v>0</v>
      </c>
      <c r="D381" s="1107"/>
      <c r="E381" s="185">
        <v>0</v>
      </c>
      <c r="F381" s="1107">
        <v>5</v>
      </c>
      <c r="G381" s="188">
        <v>0</v>
      </c>
      <c r="H381" s="810">
        <v>5</v>
      </c>
    </row>
    <row r="382" spans="1:8" ht="20.100000000000001" customHeight="1" thickTop="1" thickBot="1">
      <c r="A382" s="1166" t="s">
        <v>2382</v>
      </c>
      <c r="B382" s="1173"/>
      <c r="C382" s="185">
        <v>0</v>
      </c>
      <c r="D382" s="1107"/>
      <c r="E382" s="185">
        <v>0</v>
      </c>
      <c r="F382" s="1107">
        <v>5</v>
      </c>
      <c r="G382" s="188">
        <v>0</v>
      </c>
      <c r="H382" s="810">
        <v>5</v>
      </c>
    </row>
    <row r="383" spans="1:8" ht="20.100000000000001" customHeight="1" thickTop="1" thickBot="1">
      <c r="A383" s="1174" t="s">
        <v>2400</v>
      </c>
      <c r="B383" s="1175"/>
      <c r="C383" s="185">
        <v>0</v>
      </c>
      <c r="D383" s="1107"/>
      <c r="E383" s="185">
        <v>0</v>
      </c>
      <c r="F383" s="1107"/>
      <c r="G383" s="188">
        <v>0</v>
      </c>
      <c r="H383" s="810"/>
    </row>
    <row r="384" spans="1:8" ht="20.100000000000001" customHeight="1" thickTop="1" thickBot="1">
      <c r="A384" s="1176" t="s">
        <v>2401</v>
      </c>
      <c r="B384" s="1171" t="s">
        <v>2241</v>
      </c>
      <c r="C384" s="185">
        <v>0</v>
      </c>
      <c r="D384" s="1088"/>
      <c r="E384" s="185">
        <v>0</v>
      </c>
      <c r="F384" s="1088">
        <v>1</v>
      </c>
      <c r="G384" s="188">
        <v>0</v>
      </c>
      <c r="H384" s="189">
        <v>1</v>
      </c>
    </row>
    <row r="385" spans="1:8" ht="20.100000000000001" customHeight="1" thickTop="1" thickBot="1">
      <c r="A385" s="1176" t="s">
        <v>2168</v>
      </c>
      <c r="B385" s="1171" t="s">
        <v>2242</v>
      </c>
      <c r="C385" s="185">
        <v>0</v>
      </c>
      <c r="D385" s="1088"/>
      <c r="E385" s="185">
        <v>0</v>
      </c>
      <c r="F385" s="1088">
        <v>1</v>
      </c>
      <c r="G385" s="188">
        <v>0</v>
      </c>
      <c r="H385" s="189">
        <v>1</v>
      </c>
    </row>
    <row r="386" spans="1:8" ht="20.100000000000001" customHeight="1" thickTop="1" thickBot="1">
      <c r="A386" s="1176" t="s">
        <v>2171</v>
      </c>
      <c r="B386" s="1171" t="s">
        <v>2243</v>
      </c>
      <c r="C386" s="185">
        <v>0</v>
      </c>
      <c r="D386" s="1088"/>
      <c r="E386" s="185">
        <v>0</v>
      </c>
      <c r="F386" s="1088">
        <v>1</v>
      </c>
      <c r="G386" s="188">
        <v>0</v>
      </c>
      <c r="H386" s="189">
        <v>1</v>
      </c>
    </row>
    <row r="387" spans="1:8" ht="20.100000000000001" customHeight="1" thickTop="1" thickBot="1">
      <c r="A387" s="1149"/>
      <c r="B387" s="1148"/>
      <c r="C387" s="185">
        <v>0</v>
      </c>
      <c r="D387" s="1088"/>
      <c r="E387" s="185">
        <v>0</v>
      </c>
      <c r="F387" s="1088"/>
      <c r="G387" s="188">
        <v>0</v>
      </c>
      <c r="H387" s="189">
        <v>0</v>
      </c>
    </row>
    <row r="388" spans="1:8" ht="20.100000000000001" customHeight="1" thickTop="1" thickBot="1">
      <c r="A388" s="1144"/>
      <c r="B388" s="1128"/>
      <c r="C388" s="185">
        <v>0</v>
      </c>
      <c r="D388" s="1088"/>
      <c r="E388" s="185">
        <v>0</v>
      </c>
      <c r="F388" s="1088"/>
      <c r="G388" s="188">
        <v>0</v>
      </c>
      <c r="H388" s="189">
        <v>0</v>
      </c>
    </row>
    <row r="389" spans="1:8" ht="20.100000000000001" customHeight="1" thickTop="1" thickBot="1">
      <c r="A389" s="2098" t="s">
        <v>2381</v>
      </c>
      <c r="B389" s="2099"/>
      <c r="C389" s="185">
        <v>43</v>
      </c>
      <c r="D389" s="813">
        <v>88.440000000000012</v>
      </c>
      <c r="E389" s="185">
        <v>766</v>
      </c>
      <c r="F389" s="813">
        <v>5342.04</v>
      </c>
      <c r="G389" s="188">
        <f>+C389+E389</f>
        <v>809</v>
      </c>
      <c r="H389" s="810">
        <v>5430.48</v>
      </c>
    </row>
    <row r="390" spans="1:8" ht="20.100000000000001" customHeight="1" thickTop="1" thickBot="1">
      <c r="A390" s="2098" t="s">
        <v>2382</v>
      </c>
      <c r="B390" s="2099"/>
      <c r="C390" s="185">
        <v>103</v>
      </c>
      <c r="D390" s="1107">
        <v>88.440000000000012</v>
      </c>
      <c r="E390" s="185">
        <v>831</v>
      </c>
      <c r="F390" s="1107">
        <v>5571.7200000000012</v>
      </c>
      <c r="G390" s="188">
        <f>+C390+E390</f>
        <v>934</v>
      </c>
      <c r="H390" s="810">
        <v>5660.1600000000008</v>
      </c>
    </row>
    <row r="391" spans="1:8" ht="20.100000000000001" customHeight="1" thickTop="1" thickBot="1">
      <c r="A391" s="1177"/>
      <c r="B391" s="1178" t="s">
        <v>2396</v>
      </c>
      <c r="C391" s="185">
        <v>187</v>
      </c>
      <c r="D391" s="1092">
        <v>1301.0000000000002</v>
      </c>
      <c r="E391" s="185">
        <v>23739</v>
      </c>
      <c r="F391" s="1092">
        <v>105681.83999999998</v>
      </c>
      <c r="G391" s="188">
        <f>+C391+E391</f>
        <v>23926</v>
      </c>
      <c r="H391" s="810">
        <v>106982.83999999998</v>
      </c>
    </row>
    <row r="392" spans="1:8" ht="20.100000000000001" customHeight="1" thickTop="1" thickBot="1">
      <c r="A392" s="1143" t="s">
        <v>2341</v>
      </c>
      <c r="B392" s="1112" t="s">
        <v>2342</v>
      </c>
      <c r="C392" s="185">
        <v>0</v>
      </c>
      <c r="D392" s="1099">
        <v>9.2399999999999984</v>
      </c>
      <c r="E392" s="185">
        <v>0</v>
      </c>
      <c r="F392" s="190">
        <v>512.16</v>
      </c>
      <c r="G392" s="188">
        <v>0</v>
      </c>
      <c r="H392" s="189">
        <v>521.4</v>
      </c>
    </row>
    <row r="393" spans="1:8" ht="20.100000000000001" customHeight="1" thickTop="1" thickBot="1">
      <c r="A393" s="1179" t="s">
        <v>2343</v>
      </c>
      <c r="B393" s="1135" t="s">
        <v>2344</v>
      </c>
      <c r="C393" s="185">
        <v>12</v>
      </c>
      <c r="D393" s="1099">
        <v>98</v>
      </c>
      <c r="E393" s="185">
        <v>1821</v>
      </c>
      <c r="F393" s="190">
        <v>7963.5599999999995</v>
      </c>
      <c r="G393" s="188">
        <v>1833</v>
      </c>
      <c r="H393" s="189">
        <v>8061.5599999999995</v>
      </c>
    </row>
    <row r="394" spans="1:8" ht="20.100000000000001" customHeight="1" thickTop="1" thickBot="1">
      <c r="A394" s="1179" t="s">
        <v>2345</v>
      </c>
      <c r="B394" s="1112" t="s">
        <v>2346</v>
      </c>
      <c r="C394" s="185">
        <v>12</v>
      </c>
      <c r="D394" s="1099">
        <v>98</v>
      </c>
      <c r="E394" s="185">
        <v>1820</v>
      </c>
      <c r="F394" s="190">
        <v>8157.6</v>
      </c>
      <c r="G394" s="188">
        <v>1832</v>
      </c>
      <c r="H394" s="189">
        <v>8255.6</v>
      </c>
    </row>
    <row r="395" spans="1:8" ht="20.100000000000001" customHeight="1" thickTop="1" thickBot="1">
      <c r="A395" s="1179" t="s">
        <v>2347</v>
      </c>
      <c r="B395" s="1112" t="s">
        <v>2348</v>
      </c>
      <c r="C395" s="185">
        <v>16</v>
      </c>
      <c r="D395" s="1099">
        <v>84.480000000000018</v>
      </c>
      <c r="E395" s="185">
        <v>1838</v>
      </c>
      <c r="F395" s="190">
        <v>8166.84</v>
      </c>
      <c r="G395" s="188">
        <v>1854</v>
      </c>
      <c r="H395" s="189">
        <v>8251.32</v>
      </c>
    </row>
    <row r="396" spans="1:8" ht="20.100000000000001" customHeight="1" thickTop="1" thickBot="1">
      <c r="A396" s="1179" t="s">
        <v>2349</v>
      </c>
      <c r="B396" s="1112" t="s">
        <v>2350</v>
      </c>
      <c r="C396" s="185">
        <v>0</v>
      </c>
      <c r="D396" s="1099">
        <v>9.2399999999999984</v>
      </c>
      <c r="E396" s="185">
        <v>0</v>
      </c>
      <c r="F396" s="190">
        <v>495</v>
      </c>
      <c r="G396" s="188">
        <v>0</v>
      </c>
      <c r="H396" s="189">
        <v>504.24</v>
      </c>
    </row>
    <row r="397" spans="1:8" ht="20.100000000000001" customHeight="1" thickTop="1" thickBot="1">
      <c r="A397" s="1179" t="s">
        <v>2351</v>
      </c>
      <c r="B397" s="1112" t="s">
        <v>2352</v>
      </c>
      <c r="C397" s="185">
        <v>0</v>
      </c>
      <c r="D397" s="1099">
        <v>0</v>
      </c>
      <c r="E397" s="185">
        <v>0</v>
      </c>
      <c r="F397" s="190">
        <v>102.96</v>
      </c>
      <c r="G397" s="188">
        <v>0</v>
      </c>
      <c r="H397" s="189">
        <v>102.96</v>
      </c>
    </row>
    <row r="398" spans="1:8" ht="20.100000000000001" customHeight="1" thickTop="1" thickBot="1">
      <c r="A398" s="1179" t="s">
        <v>2353</v>
      </c>
      <c r="B398" s="1112" t="s">
        <v>2354</v>
      </c>
      <c r="C398" s="185">
        <v>12</v>
      </c>
      <c r="D398" s="1099">
        <v>87.11999999999999</v>
      </c>
      <c r="E398" s="185">
        <v>1821</v>
      </c>
      <c r="F398" s="190">
        <v>7599.2400000000007</v>
      </c>
      <c r="G398" s="188">
        <v>1833</v>
      </c>
      <c r="H398" s="189">
        <v>7686.3600000000006</v>
      </c>
    </row>
    <row r="399" spans="1:8" ht="20.100000000000001" customHeight="1" thickTop="1" thickBot="1">
      <c r="A399" s="1179" t="s">
        <v>2355</v>
      </c>
      <c r="B399" s="1112" t="s">
        <v>2356</v>
      </c>
      <c r="C399" s="185">
        <v>12</v>
      </c>
      <c r="D399" s="1099">
        <v>97.68</v>
      </c>
      <c r="E399" s="185">
        <v>1821</v>
      </c>
      <c r="F399" s="190">
        <v>8166.84</v>
      </c>
      <c r="G399" s="188">
        <v>1833</v>
      </c>
      <c r="H399" s="189">
        <v>8264.52</v>
      </c>
    </row>
    <row r="400" spans="1:8" ht="20.100000000000001" customHeight="1" thickTop="1" thickBot="1">
      <c r="A400" s="1179" t="s">
        <v>2357</v>
      </c>
      <c r="B400" s="1180" t="s">
        <v>2358</v>
      </c>
      <c r="C400" s="185">
        <v>0</v>
      </c>
      <c r="D400" s="1099">
        <v>18.479999999999997</v>
      </c>
      <c r="E400" s="185">
        <v>0</v>
      </c>
      <c r="F400" s="190">
        <v>501.6</v>
      </c>
      <c r="G400" s="188">
        <v>0</v>
      </c>
      <c r="H400" s="189">
        <v>520.08000000000004</v>
      </c>
    </row>
    <row r="401" spans="1:8" ht="20.100000000000001" customHeight="1" thickTop="1" thickBot="1">
      <c r="A401" s="1179" t="s">
        <v>1583</v>
      </c>
      <c r="B401" s="1112" t="s">
        <v>2359</v>
      </c>
      <c r="C401" s="185">
        <v>12</v>
      </c>
      <c r="D401" s="1099">
        <v>128.04</v>
      </c>
      <c r="E401" s="185">
        <v>1823</v>
      </c>
      <c r="F401" s="190">
        <v>8178.7200000000012</v>
      </c>
      <c r="G401" s="188">
        <v>1835</v>
      </c>
      <c r="H401" s="189">
        <v>8306.760000000002</v>
      </c>
    </row>
    <row r="402" spans="1:8" ht="20.100000000000001" customHeight="1" thickTop="1" thickBot="1">
      <c r="A402" s="1179" t="s">
        <v>2360</v>
      </c>
      <c r="B402" s="1112" t="s">
        <v>2361</v>
      </c>
      <c r="C402" s="185">
        <v>12</v>
      </c>
      <c r="D402" s="1099">
        <v>97.68</v>
      </c>
      <c r="E402" s="185">
        <v>1822</v>
      </c>
      <c r="F402" s="190">
        <v>8948.2799999999988</v>
      </c>
      <c r="G402" s="188">
        <v>1834</v>
      </c>
      <c r="H402" s="189">
        <v>9045.9599999999991</v>
      </c>
    </row>
    <row r="403" spans="1:8" ht="20.100000000000001" customHeight="1" thickTop="1" thickBot="1">
      <c r="A403" s="1143" t="s">
        <v>2362</v>
      </c>
      <c r="B403" s="1112" t="s">
        <v>2363</v>
      </c>
      <c r="C403" s="185">
        <v>0</v>
      </c>
      <c r="D403" s="1099">
        <v>0</v>
      </c>
      <c r="E403" s="185">
        <v>0</v>
      </c>
      <c r="F403" s="190">
        <v>102.96</v>
      </c>
      <c r="G403" s="188">
        <v>0</v>
      </c>
      <c r="H403" s="189">
        <v>102.96</v>
      </c>
    </row>
    <row r="404" spans="1:8" ht="20.100000000000001" customHeight="1" thickTop="1" thickBot="1">
      <c r="A404" s="1179" t="s">
        <v>2364</v>
      </c>
      <c r="B404" s="1112" t="s">
        <v>2365</v>
      </c>
      <c r="C404" s="185">
        <v>0</v>
      </c>
      <c r="D404" s="1099">
        <v>9.2399999999999984</v>
      </c>
      <c r="E404" s="185">
        <v>0</v>
      </c>
      <c r="F404" s="190">
        <v>495</v>
      </c>
      <c r="G404" s="188">
        <v>0</v>
      </c>
      <c r="H404" s="189">
        <v>504.24</v>
      </c>
    </row>
    <row r="405" spans="1:8" ht="20.100000000000001" customHeight="1" thickTop="1" thickBot="1">
      <c r="A405" s="1179" t="s">
        <v>2366</v>
      </c>
      <c r="B405" s="1112" t="s">
        <v>2367</v>
      </c>
      <c r="C405" s="185">
        <v>12</v>
      </c>
      <c r="D405" s="1099">
        <v>97.68</v>
      </c>
      <c r="E405" s="185">
        <v>1820</v>
      </c>
      <c r="F405" s="190">
        <v>8164.2</v>
      </c>
      <c r="G405" s="188">
        <v>1832</v>
      </c>
      <c r="H405" s="189">
        <v>8261.8799999999992</v>
      </c>
    </row>
    <row r="406" spans="1:8" ht="20.100000000000001" customHeight="1" thickTop="1" thickBot="1">
      <c r="A406" s="1179" t="s">
        <v>2368</v>
      </c>
      <c r="B406" s="1112" t="s">
        <v>2369</v>
      </c>
      <c r="C406" s="185">
        <v>35</v>
      </c>
      <c r="D406" s="1099">
        <v>98</v>
      </c>
      <c r="E406" s="185">
        <v>1870</v>
      </c>
      <c r="F406" s="190">
        <v>8161.5599999999995</v>
      </c>
      <c r="G406" s="188">
        <v>1905</v>
      </c>
      <c r="H406" s="189">
        <v>8259.56</v>
      </c>
    </row>
    <row r="407" spans="1:8" ht="20.100000000000001" customHeight="1" thickTop="1" thickBot="1">
      <c r="A407" s="814" t="s">
        <v>2370</v>
      </c>
      <c r="B407" s="1112" t="s">
        <v>2371</v>
      </c>
      <c r="C407" s="185">
        <v>12</v>
      </c>
      <c r="D407" s="1099">
        <v>97.68</v>
      </c>
      <c r="E407" s="185">
        <v>1822</v>
      </c>
      <c r="F407" s="190">
        <v>8110.079999999999</v>
      </c>
      <c r="G407" s="188">
        <v>1834</v>
      </c>
      <c r="H407" s="189">
        <v>8207.7599999999984</v>
      </c>
    </row>
    <row r="408" spans="1:8" ht="20.100000000000001" customHeight="1" thickTop="1" thickBot="1">
      <c r="A408" s="1179" t="s">
        <v>2372</v>
      </c>
      <c r="B408" s="1112" t="s">
        <v>2373</v>
      </c>
      <c r="C408" s="185">
        <v>12</v>
      </c>
      <c r="D408" s="1099">
        <v>83</v>
      </c>
      <c r="E408" s="185">
        <v>1821</v>
      </c>
      <c r="F408" s="190">
        <v>7641.48</v>
      </c>
      <c r="G408" s="188">
        <v>1833</v>
      </c>
      <c r="H408" s="189">
        <v>7724.48</v>
      </c>
    </row>
    <row r="409" spans="1:8" ht="20.100000000000001" customHeight="1" thickTop="1" thickBot="1">
      <c r="A409" s="1181" t="s">
        <v>2374</v>
      </c>
      <c r="B409" s="1182" t="s">
        <v>2375</v>
      </c>
      <c r="C409" s="185">
        <v>12</v>
      </c>
      <c r="D409" s="1099">
        <v>93.719999999999985</v>
      </c>
      <c r="E409" s="185">
        <v>1820</v>
      </c>
      <c r="F409" s="1099">
        <v>7212.48</v>
      </c>
      <c r="G409" s="188">
        <v>1832</v>
      </c>
      <c r="H409" s="189">
        <v>7306.2</v>
      </c>
    </row>
    <row r="410" spans="1:8" ht="20.100000000000001" customHeight="1" thickTop="1" thickBot="1">
      <c r="A410" s="1181" t="s">
        <v>2376</v>
      </c>
      <c r="B410" s="1183" t="s">
        <v>2377</v>
      </c>
      <c r="C410" s="185">
        <v>16</v>
      </c>
      <c r="D410" s="1184">
        <v>93.719999999999985</v>
      </c>
      <c r="E410" s="185">
        <v>1820</v>
      </c>
      <c r="F410" s="1184">
        <v>7001.2799999999988</v>
      </c>
      <c r="G410" s="188">
        <v>1836</v>
      </c>
      <c r="H410" s="189">
        <v>7094.9999999999991</v>
      </c>
    </row>
    <row r="411" spans="1:8" ht="20.100000000000001" customHeight="1" thickTop="1" thickBot="1">
      <c r="A411" s="1185"/>
      <c r="B411" s="1186"/>
      <c r="C411" s="185">
        <v>0</v>
      </c>
      <c r="D411" s="190"/>
      <c r="E411" s="185">
        <v>0</v>
      </c>
      <c r="F411" s="190"/>
      <c r="G411" s="188">
        <v>0</v>
      </c>
      <c r="H411" s="189">
        <v>0</v>
      </c>
    </row>
    <row r="412" spans="1:8" ht="20.100000000000001" customHeight="1" thickTop="1" thickBot="1">
      <c r="A412" s="2100" t="s">
        <v>2381</v>
      </c>
      <c r="B412" s="2100"/>
      <c r="C412" s="185">
        <v>5008</v>
      </c>
      <c r="D412" s="1107">
        <v>20174.880000000005</v>
      </c>
      <c r="E412" s="185">
        <v>1378</v>
      </c>
      <c r="F412" s="1107">
        <v>6287.1600000000008</v>
      </c>
      <c r="G412" s="188">
        <v>6386</v>
      </c>
      <c r="H412" s="810">
        <v>26462.040000000005</v>
      </c>
    </row>
    <row r="413" spans="1:8" ht="20.100000000000001" customHeight="1" thickTop="1" thickBot="1">
      <c r="A413" s="2100" t="s">
        <v>2382</v>
      </c>
      <c r="B413" s="2100"/>
      <c r="C413" s="185">
        <v>6062</v>
      </c>
      <c r="D413" s="1107">
        <v>22484</v>
      </c>
      <c r="E413" s="185">
        <v>5563</v>
      </c>
      <c r="F413" s="1107">
        <v>19580.880000000005</v>
      </c>
      <c r="G413" s="188">
        <v>11625</v>
      </c>
      <c r="H413" s="810">
        <v>42064.880000000005</v>
      </c>
    </row>
    <row r="414" spans="1:8" ht="20.100000000000001" customHeight="1" thickTop="1" thickBot="1">
      <c r="A414" s="1187"/>
      <c r="B414" s="1188" t="s">
        <v>2245</v>
      </c>
      <c r="C414" s="185">
        <v>23061</v>
      </c>
      <c r="D414" s="1092">
        <v>85491.160000000018</v>
      </c>
      <c r="E414" s="185">
        <v>9637</v>
      </c>
      <c r="F414" s="1092">
        <v>27424.040000000005</v>
      </c>
      <c r="G414" s="188">
        <v>32698</v>
      </c>
      <c r="H414" s="810">
        <v>112915.20000000003</v>
      </c>
    </row>
    <row r="415" spans="1:8" ht="20.100000000000001" customHeight="1" thickTop="1" thickBot="1">
      <c r="A415" s="1189" t="s">
        <v>1579</v>
      </c>
      <c r="B415" s="1105" t="s">
        <v>1580</v>
      </c>
      <c r="C415" s="185">
        <v>6062</v>
      </c>
      <c r="D415" s="1106">
        <v>19872.599999999999</v>
      </c>
      <c r="E415" s="185">
        <v>5563</v>
      </c>
      <c r="F415" s="1106">
        <v>17218.080000000002</v>
      </c>
      <c r="G415" s="188">
        <v>11625</v>
      </c>
      <c r="H415" s="810">
        <v>37090.68</v>
      </c>
    </row>
    <row r="416" spans="1:8" ht="20.100000000000001" customHeight="1" thickTop="1" thickBot="1">
      <c r="A416" s="1143" t="s">
        <v>2246</v>
      </c>
      <c r="B416" s="1116" t="s">
        <v>2247</v>
      </c>
      <c r="C416" s="185">
        <v>851</v>
      </c>
      <c r="D416" s="1190">
        <v>3993</v>
      </c>
      <c r="E416" s="185">
        <v>282</v>
      </c>
      <c r="F416" s="1190">
        <v>459.35999999999996</v>
      </c>
      <c r="G416" s="188">
        <v>1133</v>
      </c>
      <c r="H416" s="189">
        <v>4452.3599999999997</v>
      </c>
    </row>
    <row r="417" spans="1:8" ht="20.100000000000001" customHeight="1" thickTop="1" thickBot="1">
      <c r="A417" s="1110" t="s">
        <v>2248</v>
      </c>
      <c r="B417" s="566" t="s">
        <v>2249</v>
      </c>
      <c r="C417" s="185">
        <v>442</v>
      </c>
      <c r="D417" s="1088">
        <v>1492.9199999999998</v>
      </c>
      <c r="E417" s="185">
        <v>158</v>
      </c>
      <c r="F417" s="1088">
        <v>508.2</v>
      </c>
      <c r="G417" s="188">
        <v>600</v>
      </c>
      <c r="H417" s="189">
        <v>2001.12</v>
      </c>
    </row>
    <row r="418" spans="1:8" ht="20.100000000000001" customHeight="1" thickTop="1" thickBot="1">
      <c r="A418" s="1179" t="s">
        <v>2252</v>
      </c>
      <c r="B418" s="1135" t="s">
        <v>2253</v>
      </c>
      <c r="C418" s="185">
        <v>187</v>
      </c>
      <c r="D418" s="1190">
        <v>696</v>
      </c>
      <c r="E418" s="185">
        <v>0</v>
      </c>
      <c r="F418" s="1190">
        <v>2.6400000000000006</v>
      </c>
      <c r="G418" s="188">
        <v>187</v>
      </c>
      <c r="H418" s="189">
        <v>698.64</v>
      </c>
    </row>
    <row r="419" spans="1:8" ht="20.100000000000001" customHeight="1" thickTop="1" thickBot="1">
      <c r="A419" s="1101" t="s">
        <v>2254</v>
      </c>
      <c r="B419" s="1098" t="s">
        <v>2255</v>
      </c>
      <c r="C419" s="185">
        <v>210</v>
      </c>
      <c r="D419" s="1088">
        <v>880.44</v>
      </c>
      <c r="E419" s="185">
        <v>23</v>
      </c>
      <c r="F419" s="1088">
        <v>141.23999999999998</v>
      </c>
      <c r="G419" s="188">
        <v>233</v>
      </c>
      <c r="H419" s="189">
        <v>1021.6800000000001</v>
      </c>
    </row>
    <row r="420" spans="1:8" ht="20.100000000000001" customHeight="1" thickTop="1" thickBot="1">
      <c r="A420" s="1101" t="s">
        <v>2256</v>
      </c>
      <c r="B420" s="1098" t="s">
        <v>2257</v>
      </c>
      <c r="C420" s="185">
        <v>26</v>
      </c>
      <c r="D420" s="1088">
        <v>81.84</v>
      </c>
      <c r="E420" s="185">
        <v>9</v>
      </c>
      <c r="F420" s="1088">
        <v>18.479999999999997</v>
      </c>
      <c r="G420" s="188">
        <v>35</v>
      </c>
      <c r="H420" s="189">
        <v>100.32</v>
      </c>
    </row>
    <row r="421" spans="1:8" ht="20.100000000000001" customHeight="1" thickTop="1" thickBot="1">
      <c r="A421" s="1191" t="s">
        <v>2394</v>
      </c>
      <c r="B421" s="1156" t="s">
        <v>2395</v>
      </c>
      <c r="C421" s="185">
        <v>0</v>
      </c>
      <c r="D421" s="1095">
        <v>0</v>
      </c>
      <c r="E421" s="185">
        <v>0</v>
      </c>
      <c r="F421" s="1095">
        <v>1</v>
      </c>
      <c r="G421" s="188">
        <v>0</v>
      </c>
      <c r="H421" s="223">
        <v>1</v>
      </c>
    </row>
    <row r="422" spans="1:8" ht="20.100000000000001" customHeight="1" thickTop="1" thickBot="1">
      <c r="A422" s="1110" t="s">
        <v>2260</v>
      </c>
      <c r="B422" s="566" t="s">
        <v>2261</v>
      </c>
      <c r="C422" s="185">
        <v>163</v>
      </c>
      <c r="D422" s="1088">
        <v>501.6</v>
      </c>
      <c r="E422" s="185">
        <v>9</v>
      </c>
      <c r="F422" s="1088">
        <v>29.040000000000003</v>
      </c>
      <c r="G422" s="188">
        <v>172</v>
      </c>
      <c r="H422" s="189">
        <v>530.64</v>
      </c>
    </row>
    <row r="423" spans="1:8" ht="20.100000000000001" customHeight="1" thickTop="1" thickBot="1">
      <c r="A423" s="1110" t="s">
        <v>2263</v>
      </c>
      <c r="B423" s="566" t="s">
        <v>2264</v>
      </c>
      <c r="C423" s="185">
        <v>222</v>
      </c>
      <c r="D423" s="1088">
        <v>802.56</v>
      </c>
      <c r="E423" s="185">
        <v>22</v>
      </c>
      <c r="F423" s="1088">
        <v>51.48</v>
      </c>
      <c r="G423" s="188">
        <v>244</v>
      </c>
      <c r="H423" s="189">
        <v>854.04</v>
      </c>
    </row>
    <row r="424" spans="1:8" ht="20.100000000000001" customHeight="1" thickTop="1" thickBot="1">
      <c r="A424" s="176" t="s">
        <v>2265</v>
      </c>
      <c r="B424" s="566" t="s">
        <v>2266</v>
      </c>
      <c r="C424" s="185">
        <v>147</v>
      </c>
      <c r="D424" s="1192">
        <v>374.87999999999994</v>
      </c>
      <c r="E424" s="185">
        <v>164</v>
      </c>
      <c r="F424" s="1088">
        <v>172.92</v>
      </c>
      <c r="G424" s="188">
        <v>311</v>
      </c>
      <c r="H424" s="189">
        <v>547.79999999999995</v>
      </c>
    </row>
    <row r="425" spans="1:8" ht="20.100000000000001" customHeight="1" thickTop="1" thickBot="1">
      <c r="A425" s="1110" t="s">
        <v>2267</v>
      </c>
      <c r="B425" s="566" t="s">
        <v>2268</v>
      </c>
      <c r="C425" s="185">
        <v>141</v>
      </c>
      <c r="D425" s="1088">
        <v>377.52000000000004</v>
      </c>
      <c r="E425" s="185">
        <v>232</v>
      </c>
      <c r="F425" s="1088">
        <v>455.4</v>
      </c>
      <c r="G425" s="188">
        <v>373</v>
      </c>
      <c r="H425" s="189">
        <v>832.92000000000007</v>
      </c>
    </row>
    <row r="426" spans="1:8" ht="20.100000000000001" customHeight="1" thickTop="1" thickBot="1">
      <c r="A426" s="1110" t="s">
        <v>2271</v>
      </c>
      <c r="B426" s="566" t="s">
        <v>2272</v>
      </c>
      <c r="C426" s="185">
        <v>209</v>
      </c>
      <c r="D426" s="1088">
        <v>475.2</v>
      </c>
      <c r="E426" s="185">
        <v>20</v>
      </c>
      <c r="F426" s="1088">
        <v>64.680000000000007</v>
      </c>
      <c r="G426" s="188">
        <v>229</v>
      </c>
      <c r="H426" s="189">
        <v>539.88</v>
      </c>
    </row>
    <row r="427" spans="1:8" ht="20.100000000000001" customHeight="1" thickTop="1" thickBot="1">
      <c r="A427" s="1110" t="s">
        <v>2273</v>
      </c>
      <c r="B427" s="566" t="s">
        <v>2274</v>
      </c>
      <c r="C427" s="185">
        <v>890</v>
      </c>
      <c r="D427" s="1088">
        <v>3641.8799999999997</v>
      </c>
      <c r="E427" s="185">
        <v>274</v>
      </c>
      <c r="F427" s="1088">
        <v>1050.72</v>
      </c>
      <c r="G427" s="188">
        <v>1164</v>
      </c>
      <c r="H427" s="189">
        <v>4692.5999999999995</v>
      </c>
    </row>
    <row r="428" spans="1:8" ht="20.100000000000001" customHeight="1" thickTop="1" thickBot="1">
      <c r="A428" s="1110" t="s">
        <v>2275</v>
      </c>
      <c r="B428" s="566" t="s">
        <v>2276</v>
      </c>
      <c r="C428" s="185">
        <v>462</v>
      </c>
      <c r="D428" s="1088">
        <v>1958</v>
      </c>
      <c r="E428" s="185">
        <v>121</v>
      </c>
      <c r="F428" s="1088">
        <v>427.67999999999995</v>
      </c>
      <c r="G428" s="188">
        <v>583</v>
      </c>
      <c r="H428" s="189">
        <v>2385.6799999999998</v>
      </c>
    </row>
    <row r="429" spans="1:8" ht="20.100000000000001" customHeight="1" thickTop="1" thickBot="1">
      <c r="A429" s="1110" t="s">
        <v>2277</v>
      </c>
      <c r="B429" s="566" t="s">
        <v>2278</v>
      </c>
      <c r="C429" s="185">
        <v>316</v>
      </c>
      <c r="D429" s="1193">
        <v>817.07999999999993</v>
      </c>
      <c r="E429" s="185">
        <v>80</v>
      </c>
      <c r="F429" s="1088">
        <v>163.68</v>
      </c>
      <c r="G429" s="188">
        <v>396</v>
      </c>
      <c r="H429" s="189">
        <v>980.76</v>
      </c>
    </row>
    <row r="430" spans="1:8" ht="20.100000000000001" customHeight="1" thickTop="1" thickBot="1">
      <c r="A430" s="1110" t="s">
        <v>2279</v>
      </c>
      <c r="B430" s="566" t="s">
        <v>2280</v>
      </c>
      <c r="C430" s="185">
        <v>909</v>
      </c>
      <c r="D430" s="1088">
        <v>3488.76</v>
      </c>
      <c r="E430" s="185">
        <v>274</v>
      </c>
      <c r="F430" s="1088">
        <v>978.11999999999989</v>
      </c>
      <c r="G430" s="188">
        <v>1183</v>
      </c>
      <c r="H430" s="189">
        <v>4466.88</v>
      </c>
    </row>
    <row r="431" spans="1:8" ht="20.100000000000001" customHeight="1" thickTop="1" thickBot="1">
      <c r="A431" s="1194" t="s">
        <v>1679</v>
      </c>
      <c r="B431" s="1195" t="s">
        <v>1680</v>
      </c>
      <c r="C431" s="185">
        <v>0</v>
      </c>
      <c r="D431" s="1095">
        <v>0</v>
      </c>
      <c r="E431" s="185">
        <v>0</v>
      </c>
      <c r="F431" s="1095">
        <v>1</v>
      </c>
      <c r="G431" s="188">
        <v>0</v>
      </c>
      <c r="H431" s="223">
        <v>1</v>
      </c>
    </row>
    <row r="432" spans="1:8" ht="20.100000000000001" customHeight="1" thickTop="1" thickBot="1">
      <c r="A432" s="1110" t="s">
        <v>2281</v>
      </c>
      <c r="B432" s="566" t="s">
        <v>2282</v>
      </c>
      <c r="C432" s="185">
        <v>95</v>
      </c>
      <c r="D432" s="1088">
        <v>330</v>
      </c>
      <c r="E432" s="185">
        <v>167</v>
      </c>
      <c r="F432" s="1088">
        <v>217.8</v>
      </c>
      <c r="G432" s="188">
        <v>262</v>
      </c>
      <c r="H432" s="189">
        <v>547.79999999999995</v>
      </c>
    </row>
    <row r="433" spans="1:8" ht="20.100000000000001" customHeight="1" thickTop="1" thickBot="1">
      <c r="A433" s="1110" t="s">
        <v>2283</v>
      </c>
      <c r="B433" s="566" t="s">
        <v>2284</v>
      </c>
      <c r="C433" s="185">
        <v>186</v>
      </c>
      <c r="D433" s="1088">
        <v>620.4</v>
      </c>
      <c r="E433" s="185">
        <v>21</v>
      </c>
      <c r="F433" s="1088">
        <v>40.92</v>
      </c>
      <c r="G433" s="188">
        <v>207</v>
      </c>
      <c r="H433" s="189">
        <v>661.31999999999994</v>
      </c>
    </row>
    <row r="434" spans="1:8" ht="20.100000000000001" customHeight="1" thickTop="1" thickBot="1">
      <c r="A434" s="1179" t="s">
        <v>2285</v>
      </c>
      <c r="B434" s="1135" t="s">
        <v>2286</v>
      </c>
      <c r="C434" s="185">
        <v>187</v>
      </c>
      <c r="D434" s="1190">
        <v>696</v>
      </c>
      <c r="E434" s="185">
        <v>0</v>
      </c>
      <c r="F434" s="1190">
        <v>2.6400000000000006</v>
      </c>
      <c r="G434" s="188">
        <v>187</v>
      </c>
      <c r="H434" s="189">
        <v>698.64</v>
      </c>
    </row>
    <row r="435" spans="1:8" ht="20.100000000000001" customHeight="1" thickTop="1" thickBot="1">
      <c r="A435" s="1110" t="s">
        <v>2287</v>
      </c>
      <c r="B435" s="566" t="s">
        <v>2288</v>
      </c>
      <c r="C435" s="185">
        <v>82</v>
      </c>
      <c r="D435" s="1088">
        <v>257.39999999999998</v>
      </c>
      <c r="E435" s="185">
        <v>145</v>
      </c>
      <c r="F435" s="1088">
        <v>621.72</v>
      </c>
      <c r="G435" s="188">
        <v>227</v>
      </c>
      <c r="H435" s="189">
        <v>879.12</v>
      </c>
    </row>
    <row r="436" spans="1:8" ht="20.100000000000001" customHeight="1" thickTop="1" thickBot="1">
      <c r="A436" s="1110" t="s">
        <v>2289</v>
      </c>
      <c r="B436" s="566" t="s">
        <v>2290</v>
      </c>
      <c r="C436" s="185">
        <v>632</v>
      </c>
      <c r="D436" s="1088">
        <v>1954.9199999999998</v>
      </c>
      <c r="E436" s="185">
        <v>933</v>
      </c>
      <c r="F436" s="1088">
        <v>2997.72</v>
      </c>
      <c r="G436" s="188">
        <v>1565</v>
      </c>
      <c r="H436" s="189">
        <v>4952.6399999999994</v>
      </c>
    </row>
    <row r="437" spans="1:8" ht="20.100000000000001" customHeight="1" thickTop="1" thickBot="1">
      <c r="A437" s="1110" t="s">
        <v>2291</v>
      </c>
      <c r="B437" s="566" t="s">
        <v>2292</v>
      </c>
      <c r="C437" s="185">
        <v>147</v>
      </c>
      <c r="D437" s="1088">
        <v>508</v>
      </c>
      <c r="E437" s="185">
        <v>8</v>
      </c>
      <c r="F437" s="1088">
        <v>30.36</v>
      </c>
      <c r="G437" s="188">
        <v>155</v>
      </c>
      <c r="H437" s="189">
        <v>538.36</v>
      </c>
    </row>
    <row r="438" spans="1:8" ht="20.100000000000001" customHeight="1" thickTop="1" thickBot="1">
      <c r="A438" s="1110" t="s">
        <v>2293</v>
      </c>
      <c r="B438" s="566" t="s">
        <v>2294</v>
      </c>
      <c r="C438" s="185">
        <v>138</v>
      </c>
      <c r="D438" s="1088">
        <v>525</v>
      </c>
      <c r="E438" s="185">
        <v>139</v>
      </c>
      <c r="F438" s="1088">
        <v>71.280000000000015</v>
      </c>
      <c r="G438" s="188">
        <v>277</v>
      </c>
      <c r="H438" s="189">
        <v>596.28</v>
      </c>
    </row>
    <row r="439" spans="1:8" ht="20.100000000000001" customHeight="1" thickTop="1" thickBot="1">
      <c r="A439" s="1110" t="s">
        <v>2295</v>
      </c>
      <c r="B439" s="566" t="s">
        <v>2296</v>
      </c>
      <c r="C439" s="185">
        <v>649</v>
      </c>
      <c r="D439" s="1088">
        <v>2451.2399999999998</v>
      </c>
      <c r="E439" s="185">
        <v>101</v>
      </c>
      <c r="F439" s="1088">
        <v>439.55999999999995</v>
      </c>
      <c r="G439" s="188">
        <v>750</v>
      </c>
      <c r="H439" s="189">
        <v>2890.7999999999997</v>
      </c>
    </row>
    <row r="440" spans="1:8" ht="20.100000000000001" customHeight="1" thickTop="1" thickBot="1">
      <c r="A440" s="1110" t="s">
        <v>2297</v>
      </c>
      <c r="B440" s="566" t="s">
        <v>2298</v>
      </c>
      <c r="C440" s="185">
        <v>777</v>
      </c>
      <c r="D440" s="1088">
        <v>2919.8399999999997</v>
      </c>
      <c r="E440" s="185">
        <v>121</v>
      </c>
      <c r="F440" s="1088">
        <v>545.16</v>
      </c>
      <c r="G440" s="188">
        <v>898</v>
      </c>
      <c r="H440" s="189">
        <v>3464.9999999999995</v>
      </c>
    </row>
    <row r="441" spans="1:8" ht="20.100000000000001" customHeight="1" thickTop="1" thickBot="1">
      <c r="A441" s="1110" t="s">
        <v>2301</v>
      </c>
      <c r="B441" s="566" t="s">
        <v>2302</v>
      </c>
      <c r="C441" s="185">
        <v>169</v>
      </c>
      <c r="D441" s="1088">
        <v>571.55999999999995</v>
      </c>
      <c r="E441" s="185">
        <v>7</v>
      </c>
      <c r="F441" s="1088">
        <v>38.279999999999994</v>
      </c>
      <c r="G441" s="188">
        <v>176</v>
      </c>
      <c r="H441" s="189">
        <v>609.83999999999992</v>
      </c>
    </row>
    <row r="442" spans="1:8" ht="20.100000000000001" customHeight="1" thickTop="1" thickBot="1">
      <c r="A442" s="1101" t="s">
        <v>2303</v>
      </c>
      <c r="B442" s="1098" t="s">
        <v>2304</v>
      </c>
      <c r="C442" s="185">
        <v>2224</v>
      </c>
      <c r="D442" s="1088">
        <v>9086.8799999999992</v>
      </c>
      <c r="E442" s="185">
        <v>1074</v>
      </c>
      <c r="F442" s="1088">
        <v>2884.2</v>
      </c>
      <c r="G442" s="188">
        <v>3298</v>
      </c>
      <c r="H442" s="189">
        <v>11971.079999999998</v>
      </c>
    </row>
    <row r="443" spans="1:8" ht="20.100000000000001" customHeight="1" thickTop="1" thickBot="1">
      <c r="A443" s="1110" t="s">
        <v>2305</v>
      </c>
      <c r="B443" s="566" t="s">
        <v>2306</v>
      </c>
      <c r="C443" s="185">
        <v>242</v>
      </c>
      <c r="D443" s="1088">
        <v>786.72</v>
      </c>
      <c r="E443" s="185">
        <v>17</v>
      </c>
      <c r="F443" s="1088">
        <v>85.8</v>
      </c>
      <c r="G443" s="188">
        <v>259</v>
      </c>
      <c r="H443" s="189">
        <v>872.52</v>
      </c>
    </row>
    <row r="444" spans="1:8" ht="20.100000000000001" customHeight="1" thickTop="1" thickBot="1">
      <c r="A444" s="1110" t="s">
        <v>2307</v>
      </c>
      <c r="B444" s="566" t="s">
        <v>2308</v>
      </c>
      <c r="C444" s="185">
        <v>2141</v>
      </c>
      <c r="D444" s="1088">
        <v>8685.6</v>
      </c>
      <c r="E444" s="185">
        <v>1050</v>
      </c>
      <c r="F444" s="1088">
        <v>2769.3600000000006</v>
      </c>
      <c r="G444" s="188">
        <v>3191</v>
      </c>
      <c r="H444" s="189">
        <v>11454.960000000001</v>
      </c>
    </row>
    <row r="445" spans="1:8" ht="20.100000000000001" customHeight="1" thickTop="1" thickBot="1">
      <c r="A445" s="1110" t="s">
        <v>2309</v>
      </c>
      <c r="B445" s="566" t="s">
        <v>2310</v>
      </c>
      <c r="C445" s="185">
        <v>935</v>
      </c>
      <c r="D445" s="1088">
        <v>3639</v>
      </c>
      <c r="E445" s="185">
        <v>123</v>
      </c>
      <c r="F445" s="1088">
        <v>315.47999999999996</v>
      </c>
      <c r="G445" s="188">
        <v>1058</v>
      </c>
      <c r="H445" s="189">
        <v>3954.48</v>
      </c>
    </row>
    <row r="446" spans="1:8" ht="20.100000000000001" customHeight="1" thickTop="1" thickBot="1">
      <c r="A446" s="1110" t="s">
        <v>2311</v>
      </c>
      <c r="B446" s="566" t="s">
        <v>2312</v>
      </c>
      <c r="C446" s="185">
        <v>1007</v>
      </c>
      <c r="D446" s="1088">
        <v>4049.76</v>
      </c>
      <c r="E446" s="185">
        <v>344</v>
      </c>
      <c r="F446" s="1088">
        <v>518.76</v>
      </c>
      <c r="G446" s="188">
        <v>1351</v>
      </c>
      <c r="H446" s="189">
        <v>4568.5200000000004</v>
      </c>
    </row>
    <row r="447" spans="1:8" ht="20.100000000000001" customHeight="1" thickTop="1" thickBot="1">
      <c r="A447" s="1110" t="s">
        <v>2313</v>
      </c>
      <c r="B447" s="566" t="s">
        <v>2314</v>
      </c>
      <c r="C447" s="185">
        <v>1030</v>
      </c>
      <c r="D447" s="1088">
        <v>4002.24</v>
      </c>
      <c r="E447" s="185">
        <v>129</v>
      </c>
      <c r="F447" s="1088">
        <v>417.12000000000006</v>
      </c>
      <c r="G447" s="188">
        <v>1159</v>
      </c>
      <c r="H447" s="189">
        <v>4419.3599999999997</v>
      </c>
    </row>
    <row r="448" spans="1:8" ht="20.100000000000001" customHeight="1" thickTop="1" thickBot="1">
      <c r="A448" s="1110" t="s">
        <v>2315</v>
      </c>
      <c r="B448" s="566" t="s">
        <v>2316</v>
      </c>
      <c r="C448" s="185">
        <v>1504</v>
      </c>
      <c r="D448" s="187">
        <v>4795.5600000000004</v>
      </c>
      <c r="E448" s="185">
        <v>1581</v>
      </c>
      <c r="F448" s="187">
        <v>5145.3600000000006</v>
      </c>
      <c r="G448" s="188">
        <v>3085</v>
      </c>
      <c r="H448" s="189">
        <v>9940.9200000000019</v>
      </c>
    </row>
    <row r="449" spans="1:8" ht="20.100000000000001" customHeight="1" thickTop="1" thickBot="1">
      <c r="A449" s="1110" t="s">
        <v>2317</v>
      </c>
      <c r="B449" s="566" t="s">
        <v>2318</v>
      </c>
      <c r="C449" s="185">
        <v>0</v>
      </c>
      <c r="D449" s="187">
        <v>1.3200000000000003</v>
      </c>
      <c r="E449" s="185">
        <v>0</v>
      </c>
      <c r="F449" s="187">
        <v>1</v>
      </c>
      <c r="G449" s="188">
        <v>0</v>
      </c>
      <c r="H449" s="189">
        <v>2.3200000000000003</v>
      </c>
    </row>
    <row r="450" spans="1:8" ht="20.100000000000001" customHeight="1" thickTop="1" thickBot="1">
      <c r="A450" s="1110" t="s">
        <v>2320</v>
      </c>
      <c r="B450" s="566" t="s">
        <v>2321</v>
      </c>
      <c r="C450" s="185">
        <v>35</v>
      </c>
      <c r="D450" s="191">
        <v>75.240000000000009</v>
      </c>
      <c r="E450" s="185">
        <v>38</v>
      </c>
      <c r="F450" s="191">
        <v>109.56</v>
      </c>
      <c r="G450" s="188">
        <v>73</v>
      </c>
      <c r="H450" s="189">
        <v>184.8</v>
      </c>
    </row>
    <row r="451" spans="1:8" ht="20.100000000000001" customHeight="1" thickTop="1" thickBot="1">
      <c r="A451" s="1143" t="s">
        <v>2322</v>
      </c>
      <c r="B451" s="1116" t="s">
        <v>2323</v>
      </c>
      <c r="C451" s="185">
        <v>24</v>
      </c>
      <c r="D451" s="191">
        <v>150</v>
      </c>
      <c r="E451" s="185">
        <v>102</v>
      </c>
      <c r="F451" s="191">
        <v>372.23999999999995</v>
      </c>
      <c r="G451" s="188">
        <v>126</v>
      </c>
      <c r="H451" s="189">
        <v>522.24</v>
      </c>
    </row>
    <row r="452" spans="1:8" ht="20.100000000000001" customHeight="1" thickTop="1" thickBot="1">
      <c r="A452" s="1110" t="s">
        <v>2324</v>
      </c>
      <c r="B452" s="566" t="s">
        <v>2325</v>
      </c>
      <c r="C452" s="185">
        <v>1103</v>
      </c>
      <c r="D452" s="191">
        <v>4330.92</v>
      </c>
      <c r="E452" s="185">
        <v>194</v>
      </c>
      <c r="F452" s="191">
        <v>425.04</v>
      </c>
      <c r="G452" s="188">
        <v>1297</v>
      </c>
      <c r="H452" s="189">
        <v>4755.96</v>
      </c>
    </row>
    <row r="453" spans="1:8" ht="20.100000000000001" customHeight="1" thickTop="1" thickBot="1">
      <c r="A453" s="1110" t="s">
        <v>2326</v>
      </c>
      <c r="B453" s="566" t="s">
        <v>2327</v>
      </c>
      <c r="C453" s="185">
        <v>1052</v>
      </c>
      <c r="D453" s="191">
        <v>4150.08</v>
      </c>
      <c r="E453" s="185">
        <v>177</v>
      </c>
      <c r="F453" s="191">
        <v>399.96000000000004</v>
      </c>
      <c r="G453" s="188">
        <v>1229</v>
      </c>
      <c r="H453" s="189">
        <v>4550.04</v>
      </c>
    </row>
    <row r="454" spans="1:8" ht="20.100000000000001" customHeight="1" thickTop="1" thickBot="1">
      <c r="A454" s="1203" t="s">
        <v>7444</v>
      </c>
      <c r="B454" s="566" t="s">
        <v>7445</v>
      </c>
      <c r="C454" s="185">
        <v>185</v>
      </c>
      <c r="D454" s="191">
        <v>1263.24</v>
      </c>
      <c r="E454" s="185">
        <v>31</v>
      </c>
      <c r="F454" s="191">
        <v>165</v>
      </c>
      <c r="G454" s="188">
        <v>216</v>
      </c>
      <c r="H454" s="189">
        <v>1428.24</v>
      </c>
    </row>
    <row r="455" spans="1:8" ht="20.100000000000001" customHeight="1" thickTop="1" thickBot="1">
      <c r="A455" s="1203" t="s">
        <v>7446</v>
      </c>
      <c r="B455" s="566" t="s">
        <v>7447</v>
      </c>
      <c r="C455" s="185">
        <v>0</v>
      </c>
      <c r="D455" s="191"/>
      <c r="E455" s="185">
        <v>0</v>
      </c>
      <c r="F455" s="191"/>
      <c r="G455" s="188">
        <v>0</v>
      </c>
      <c r="H455" s="189"/>
    </row>
    <row r="456" spans="1:8" ht="20.100000000000001" customHeight="1" thickTop="1" thickBot="1">
      <c r="A456" s="1203" t="s">
        <v>7448</v>
      </c>
      <c r="B456" s="566" t="s">
        <v>7449</v>
      </c>
      <c r="C456" s="185">
        <v>0</v>
      </c>
      <c r="D456" s="191"/>
      <c r="E456" s="185">
        <v>0</v>
      </c>
      <c r="F456" s="191"/>
      <c r="G456" s="188">
        <v>0</v>
      </c>
      <c r="H456" s="189"/>
    </row>
    <row r="457" spans="1:8" ht="20.100000000000001" customHeight="1" thickTop="1" thickBot="1">
      <c r="A457" s="1203" t="s">
        <v>7450</v>
      </c>
      <c r="B457" s="566" t="s">
        <v>7451</v>
      </c>
      <c r="C457" s="185">
        <v>0</v>
      </c>
      <c r="D457" s="191"/>
      <c r="E457" s="185">
        <v>0</v>
      </c>
      <c r="F457" s="191"/>
      <c r="G457" s="188">
        <v>0</v>
      </c>
      <c r="H457" s="189"/>
    </row>
    <row r="458" spans="1:8" ht="20.100000000000001" customHeight="1" thickTop="1" thickBot="1">
      <c r="A458" s="1203" t="s">
        <v>7452</v>
      </c>
      <c r="B458" s="566" t="s">
        <v>7453</v>
      </c>
      <c r="C458" s="185">
        <v>56</v>
      </c>
      <c r="D458" s="191"/>
      <c r="E458" s="185">
        <v>8</v>
      </c>
      <c r="F458" s="191"/>
      <c r="G458" s="188">
        <v>64</v>
      </c>
      <c r="H458" s="189"/>
    </row>
    <row r="459" spans="1:8" ht="20.100000000000001" customHeight="1" thickTop="1" thickBot="1">
      <c r="A459" s="1203" t="s">
        <v>7454</v>
      </c>
      <c r="B459" s="566" t="s">
        <v>7455</v>
      </c>
      <c r="C459" s="185">
        <v>56</v>
      </c>
      <c r="D459" s="191"/>
      <c r="E459" s="185">
        <v>9</v>
      </c>
      <c r="F459" s="191"/>
      <c r="G459" s="188">
        <v>65</v>
      </c>
      <c r="H459" s="189"/>
    </row>
    <row r="460" spans="1:8" ht="20.100000000000001" customHeight="1" thickTop="1" thickBot="1">
      <c r="A460" s="1203" t="s">
        <v>7456</v>
      </c>
      <c r="B460" s="566" t="s">
        <v>7457</v>
      </c>
      <c r="C460" s="185">
        <v>55</v>
      </c>
      <c r="D460" s="191"/>
      <c r="E460" s="185">
        <v>10</v>
      </c>
      <c r="F460" s="191"/>
      <c r="G460" s="188">
        <v>65</v>
      </c>
      <c r="H460" s="189"/>
    </row>
    <row r="461" spans="1:8" ht="20.100000000000001" customHeight="1" thickTop="1" thickBot="1">
      <c r="A461" s="1203" t="s">
        <v>7458</v>
      </c>
      <c r="B461" s="566" t="s">
        <v>7459</v>
      </c>
      <c r="C461" s="185">
        <v>55</v>
      </c>
      <c r="D461" s="191"/>
      <c r="E461" s="185">
        <v>10</v>
      </c>
      <c r="F461" s="191"/>
      <c r="G461" s="188">
        <v>65</v>
      </c>
      <c r="H461" s="189"/>
    </row>
    <row r="462" spans="1:8" ht="20.100000000000001" customHeight="1" thickTop="1" thickBot="1">
      <c r="A462" s="1203" t="s">
        <v>7460</v>
      </c>
      <c r="B462" s="566" t="s">
        <v>7461</v>
      </c>
      <c r="C462" s="185">
        <v>0</v>
      </c>
      <c r="D462" s="191"/>
      <c r="E462" s="185">
        <v>0</v>
      </c>
      <c r="F462" s="191"/>
      <c r="G462" s="188">
        <v>0</v>
      </c>
      <c r="H462" s="189"/>
    </row>
    <row r="463" spans="1:8" ht="20.100000000000001" customHeight="1" thickTop="1" thickBot="1">
      <c r="A463" s="1203" t="s">
        <v>7462</v>
      </c>
      <c r="B463" s="566" t="s">
        <v>7463</v>
      </c>
      <c r="C463" s="185">
        <v>60</v>
      </c>
      <c r="D463" s="191"/>
      <c r="E463" s="185">
        <v>10</v>
      </c>
      <c r="F463" s="191"/>
      <c r="G463" s="188">
        <v>70</v>
      </c>
      <c r="H463" s="189"/>
    </row>
    <row r="464" spans="1:8" ht="20.100000000000001" customHeight="1" thickTop="1" thickBot="1">
      <c r="A464" s="1203" t="s">
        <v>7464</v>
      </c>
      <c r="B464" s="566" t="s">
        <v>7465</v>
      </c>
      <c r="C464" s="185">
        <v>62</v>
      </c>
      <c r="D464" s="191"/>
      <c r="E464" s="185">
        <v>10</v>
      </c>
      <c r="F464" s="191"/>
      <c r="G464" s="188">
        <v>72</v>
      </c>
      <c r="H464" s="189"/>
    </row>
    <row r="465" spans="1:8" ht="20.100000000000001" customHeight="1" thickTop="1" thickBot="1">
      <c r="A465" s="1203" t="s">
        <v>7466</v>
      </c>
      <c r="B465" s="566" t="s">
        <v>7467</v>
      </c>
      <c r="C465" s="185">
        <v>62</v>
      </c>
      <c r="D465" s="191"/>
      <c r="E465" s="185">
        <v>10</v>
      </c>
      <c r="F465" s="191"/>
      <c r="G465" s="188">
        <v>72</v>
      </c>
      <c r="H465" s="189"/>
    </row>
    <row r="466" spans="1:8" ht="20.100000000000001" customHeight="1" thickTop="1" thickBot="1">
      <c r="A466" s="1203" t="s">
        <v>7468</v>
      </c>
      <c r="B466" s="566" t="s">
        <v>7469</v>
      </c>
      <c r="C466" s="185">
        <v>0</v>
      </c>
      <c r="D466" s="191"/>
      <c r="E466" s="185">
        <v>0</v>
      </c>
      <c r="F466" s="191"/>
      <c r="G466" s="188">
        <v>0</v>
      </c>
      <c r="H466" s="189"/>
    </row>
    <row r="467" spans="1:8" ht="20.100000000000001" customHeight="1" thickTop="1" thickBot="1">
      <c r="A467" s="1203" t="s">
        <v>7470</v>
      </c>
      <c r="B467" s="566" t="s">
        <v>7471</v>
      </c>
      <c r="C467" s="185">
        <v>60</v>
      </c>
      <c r="D467" s="191"/>
      <c r="E467" s="185">
        <v>8</v>
      </c>
      <c r="F467" s="191"/>
      <c r="G467" s="188">
        <v>68</v>
      </c>
      <c r="H467" s="189"/>
    </row>
    <row r="468" spans="1:8" ht="20.100000000000001" customHeight="1" thickTop="1" thickBot="1">
      <c r="A468" s="1203" t="s">
        <v>7472</v>
      </c>
      <c r="B468" s="566" t="s">
        <v>7473</v>
      </c>
      <c r="C468" s="185">
        <v>62</v>
      </c>
      <c r="D468" s="191"/>
      <c r="E468" s="185">
        <v>10</v>
      </c>
      <c r="F468" s="191"/>
      <c r="G468" s="188">
        <v>72</v>
      </c>
      <c r="H468" s="189"/>
    </row>
    <row r="469" spans="1:8" ht="20.100000000000001" customHeight="1" thickTop="1" thickBot="1">
      <c r="A469" s="1101" t="s">
        <v>7474</v>
      </c>
      <c r="B469" s="1098" t="s">
        <v>7475</v>
      </c>
      <c r="C469" s="185">
        <v>207</v>
      </c>
      <c r="D469" s="191">
        <v>2475</v>
      </c>
      <c r="E469" s="185">
        <v>37</v>
      </c>
      <c r="F469" s="191">
        <v>353.76000000000005</v>
      </c>
      <c r="G469" s="188">
        <v>244</v>
      </c>
      <c r="H469" s="189">
        <v>2828.76</v>
      </c>
    </row>
    <row r="470" spans="1:8" ht="20.100000000000001" customHeight="1" thickTop="1" thickBot="1">
      <c r="A470" s="1101" t="s">
        <v>7476</v>
      </c>
      <c r="B470" s="1098" t="s">
        <v>7477</v>
      </c>
      <c r="C470" s="185">
        <v>208</v>
      </c>
      <c r="D470" s="191"/>
      <c r="E470" s="185">
        <v>37</v>
      </c>
      <c r="F470" s="191"/>
      <c r="G470" s="188">
        <v>245</v>
      </c>
      <c r="H470" s="189"/>
    </row>
    <row r="471" spans="1:8" ht="20.100000000000001" customHeight="1" thickTop="1" thickBot="1">
      <c r="A471" s="1101" t="s">
        <v>7478</v>
      </c>
      <c r="B471" s="1098" t="s">
        <v>7479</v>
      </c>
      <c r="C471" s="185">
        <v>199</v>
      </c>
      <c r="D471" s="191"/>
      <c r="E471" s="185">
        <v>35</v>
      </c>
      <c r="F471" s="191"/>
      <c r="G471" s="188">
        <v>234</v>
      </c>
      <c r="H471" s="189"/>
    </row>
    <row r="472" spans="1:8" ht="20.100000000000001" customHeight="1" thickTop="1" thickBot="1">
      <c r="A472" s="1101" t="s">
        <v>7480</v>
      </c>
      <c r="B472" s="1098" t="s">
        <v>7481</v>
      </c>
      <c r="C472" s="185">
        <v>88</v>
      </c>
      <c r="D472" s="191"/>
      <c r="E472" s="185">
        <v>14</v>
      </c>
      <c r="F472" s="191"/>
      <c r="G472" s="188">
        <v>102</v>
      </c>
      <c r="H472" s="189"/>
    </row>
    <row r="473" spans="1:8" ht="20.100000000000001" customHeight="1" thickTop="1" thickBot="1">
      <c r="A473" s="1101" t="s">
        <v>7482</v>
      </c>
      <c r="B473" s="1098" t="s">
        <v>7483</v>
      </c>
      <c r="C473" s="185">
        <v>95</v>
      </c>
      <c r="D473" s="191"/>
      <c r="E473" s="185">
        <v>13</v>
      </c>
      <c r="F473" s="191"/>
      <c r="G473" s="188">
        <v>108</v>
      </c>
      <c r="H473" s="189"/>
    </row>
    <row r="474" spans="1:8" ht="20.100000000000001" customHeight="1" thickTop="1" thickBot="1">
      <c r="A474" s="1101" t="s">
        <v>7484</v>
      </c>
      <c r="B474" s="1098" t="s">
        <v>7485</v>
      </c>
      <c r="C474" s="185">
        <v>95</v>
      </c>
      <c r="D474" s="191"/>
      <c r="E474" s="185">
        <v>13</v>
      </c>
      <c r="F474" s="191"/>
      <c r="G474" s="188">
        <v>108</v>
      </c>
      <c r="H474" s="189"/>
    </row>
    <row r="475" spans="1:8" ht="20.100000000000001" customHeight="1" thickTop="1" thickBot="1">
      <c r="A475" s="1101" t="s">
        <v>7486</v>
      </c>
      <c r="B475" s="1098" t="s">
        <v>7487</v>
      </c>
      <c r="C475" s="185">
        <v>93</v>
      </c>
      <c r="D475" s="191"/>
      <c r="E475" s="185">
        <v>14</v>
      </c>
      <c r="F475" s="191"/>
      <c r="G475" s="188">
        <v>107</v>
      </c>
      <c r="H475" s="189"/>
    </row>
    <row r="476" spans="1:8" ht="20.100000000000001" customHeight="1" thickTop="1" thickBot="1">
      <c r="A476" s="1101" t="s">
        <v>7488</v>
      </c>
      <c r="B476" s="1098" t="s">
        <v>7489</v>
      </c>
      <c r="C476" s="185">
        <v>98</v>
      </c>
      <c r="D476" s="191"/>
      <c r="E476" s="185">
        <v>14</v>
      </c>
      <c r="F476" s="191"/>
      <c r="G476" s="188">
        <v>112</v>
      </c>
      <c r="H476" s="189"/>
    </row>
    <row r="477" spans="1:8" ht="20.100000000000001" customHeight="1" thickTop="1" thickBot="1">
      <c r="A477" s="1101" t="s">
        <v>7490</v>
      </c>
      <c r="B477" s="1098" t="s">
        <v>7491</v>
      </c>
      <c r="C477" s="185">
        <v>97</v>
      </c>
      <c r="D477" s="191"/>
      <c r="E477" s="185">
        <v>14</v>
      </c>
      <c r="F477" s="191"/>
      <c r="G477" s="188">
        <v>111</v>
      </c>
      <c r="H477" s="189"/>
    </row>
    <row r="478" spans="1:8" ht="20.100000000000001" customHeight="1" thickTop="1" thickBot="1">
      <c r="A478" s="1179" t="s">
        <v>2328</v>
      </c>
      <c r="B478" s="1130" t="s">
        <v>2329</v>
      </c>
      <c r="C478" s="185">
        <v>299</v>
      </c>
      <c r="D478" s="191">
        <v>654.72</v>
      </c>
      <c r="E478" s="185">
        <v>131</v>
      </c>
      <c r="F478" s="191">
        <v>106.91999999999999</v>
      </c>
      <c r="G478" s="188">
        <v>430</v>
      </c>
      <c r="H478" s="189">
        <v>761.64</v>
      </c>
    </row>
    <row r="479" spans="1:8" ht="20.100000000000001" customHeight="1" thickTop="1" thickBot="1">
      <c r="A479" s="1179" t="s">
        <v>2330</v>
      </c>
      <c r="B479" s="1130" t="s">
        <v>2331</v>
      </c>
      <c r="C479" s="185">
        <v>0</v>
      </c>
      <c r="D479" s="191">
        <v>266.64</v>
      </c>
      <c r="E479" s="185">
        <v>0</v>
      </c>
      <c r="F479" s="191">
        <v>3.9599999999999995</v>
      </c>
      <c r="G479" s="188">
        <v>0</v>
      </c>
      <c r="H479" s="189">
        <v>270.59999999999997</v>
      </c>
    </row>
    <row r="480" spans="1:8" ht="20.100000000000001" customHeight="1" thickTop="1" thickBot="1">
      <c r="A480" s="1204" t="s">
        <v>7492</v>
      </c>
      <c r="B480" s="1196" t="s">
        <v>2332</v>
      </c>
      <c r="C480" s="185">
        <v>0</v>
      </c>
      <c r="D480" s="818">
        <v>0</v>
      </c>
      <c r="E480" s="185">
        <v>0</v>
      </c>
      <c r="F480" s="818">
        <v>1</v>
      </c>
      <c r="G480" s="188">
        <v>0</v>
      </c>
      <c r="H480" s="223">
        <v>1</v>
      </c>
    </row>
    <row r="481" spans="1:8" ht="20.100000000000001" customHeight="1" thickTop="1" thickBot="1">
      <c r="A481" s="1204" t="s">
        <v>7493</v>
      </c>
      <c r="B481" s="1196" t="s">
        <v>2333</v>
      </c>
      <c r="C481" s="185">
        <v>0</v>
      </c>
      <c r="D481" s="818">
        <v>0</v>
      </c>
      <c r="E481" s="185">
        <v>0</v>
      </c>
      <c r="F481" s="818">
        <v>1</v>
      </c>
      <c r="G481" s="188">
        <v>0</v>
      </c>
      <c r="H481" s="223">
        <v>1</v>
      </c>
    </row>
    <row r="482" spans="1:8" ht="20.100000000000001" customHeight="1" thickTop="1" thickBot="1">
      <c r="A482" s="1197" t="s">
        <v>2334</v>
      </c>
      <c r="B482" s="1135" t="s">
        <v>2335</v>
      </c>
      <c r="C482" s="185">
        <v>60</v>
      </c>
      <c r="D482" s="190">
        <v>1675.0800000000002</v>
      </c>
      <c r="E482" s="185">
        <v>5</v>
      </c>
      <c r="F482" s="190">
        <v>19.8</v>
      </c>
      <c r="G482" s="188">
        <v>65</v>
      </c>
      <c r="H482" s="189">
        <v>1694.88</v>
      </c>
    </row>
    <row r="483" spans="1:8" ht="20.100000000000001" customHeight="1" thickTop="1" thickBot="1">
      <c r="A483" s="1205" t="s">
        <v>2250</v>
      </c>
      <c r="B483" s="1116" t="s">
        <v>2251</v>
      </c>
      <c r="C483" s="185">
        <v>53</v>
      </c>
      <c r="D483" s="190">
        <v>168.96000000000004</v>
      </c>
      <c r="E483" s="185">
        <v>4</v>
      </c>
      <c r="F483" s="190">
        <v>11.88</v>
      </c>
      <c r="G483" s="188">
        <v>57</v>
      </c>
      <c r="H483" s="189">
        <v>180.84000000000003</v>
      </c>
    </row>
    <row r="484" spans="1:8" ht="20.100000000000001" customHeight="1" thickTop="1" thickBot="1">
      <c r="A484" s="1205" t="s">
        <v>2258</v>
      </c>
      <c r="B484" s="1116" t="s">
        <v>2259</v>
      </c>
      <c r="C484" s="185">
        <v>64</v>
      </c>
      <c r="D484" s="190">
        <v>130.68</v>
      </c>
      <c r="E484" s="185">
        <v>3</v>
      </c>
      <c r="F484" s="190">
        <v>15.839999999999998</v>
      </c>
      <c r="G484" s="188">
        <v>67</v>
      </c>
      <c r="H484" s="189">
        <v>146.52000000000001</v>
      </c>
    </row>
    <row r="485" spans="1:8" ht="20.100000000000001" customHeight="1" thickTop="1" thickBot="1">
      <c r="A485" s="1206" t="s">
        <v>2269</v>
      </c>
      <c r="B485" s="1130" t="s">
        <v>2270</v>
      </c>
      <c r="C485" s="185">
        <v>34</v>
      </c>
      <c r="D485" s="190">
        <v>801.24000000000012</v>
      </c>
      <c r="E485" s="185">
        <v>135</v>
      </c>
      <c r="F485" s="190">
        <v>993.95999999999992</v>
      </c>
      <c r="G485" s="188">
        <v>169</v>
      </c>
      <c r="H485" s="189">
        <v>1795.2</v>
      </c>
    </row>
    <row r="486" spans="1:8" ht="20.100000000000001" customHeight="1" thickTop="1" thickBot="1">
      <c r="A486" s="1205" t="s">
        <v>2299</v>
      </c>
      <c r="B486" s="1116" t="s">
        <v>2300</v>
      </c>
      <c r="C486" s="185">
        <v>54</v>
      </c>
      <c r="D486" s="190">
        <v>154.43999999999997</v>
      </c>
      <c r="E486" s="185">
        <v>2</v>
      </c>
      <c r="F486" s="190">
        <v>13.2</v>
      </c>
      <c r="G486" s="188">
        <v>56</v>
      </c>
      <c r="H486" s="189">
        <v>167.63999999999996</v>
      </c>
    </row>
    <row r="487" spans="1:8" ht="20.100000000000001" customHeight="1" thickTop="1" thickBot="1">
      <c r="A487" s="1197" t="s">
        <v>2336</v>
      </c>
      <c r="B487" s="1135" t="s">
        <v>2262</v>
      </c>
      <c r="C487" s="185">
        <v>593</v>
      </c>
      <c r="D487" s="190">
        <v>2920</v>
      </c>
      <c r="E487" s="185">
        <v>475</v>
      </c>
      <c r="F487" s="190">
        <v>2225.52</v>
      </c>
      <c r="G487" s="188">
        <v>1068</v>
      </c>
      <c r="H487" s="189">
        <v>5145.5200000000004</v>
      </c>
    </row>
    <row r="488" spans="1:8" ht="20.100000000000001" customHeight="1" thickTop="1" thickBot="1">
      <c r="A488" s="1197" t="s">
        <v>2337</v>
      </c>
      <c r="B488" s="1135" t="s">
        <v>2319</v>
      </c>
      <c r="C488" s="185">
        <v>261</v>
      </c>
      <c r="D488" s="190">
        <v>811.8</v>
      </c>
      <c r="E488" s="185">
        <v>297</v>
      </c>
      <c r="F488" s="190">
        <v>537.24</v>
      </c>
      <c r="G488" s="188">
        <v>558</v>
      </c>
      <c r="H488" s="189">
        <v>1349.04</v>
      </c>
    </row>
    <row r="489" spans="1:8" ht="20.100000000000001" customHeight="1" thickTop="1" thickBot="1">
      <c r="A489" s="1197" t="s">
        <v>7494</v>
      </c>
      <c r="B489" s="183" t="s">
        <v>7495</v>
      </c>
      <c r="C489" s="185">
        <v>9</v>
      </c>
      <c r="D489" s="190"/>
      <c r="E489" s="185">
        <v>1</v>
      </c>
      <c r="F489" s="190"/>
      <c r="G489" s="188">
        <v>10</v>
      </c>
      <c r="H489" s="189"/>
    </row>
    <row r="490" spans="1:8" ht="20.100000000000001" customHeight="1" thickTop="1" thickBot="1">
      <c r="A490" s="1197" t="s">
        <v>7496</v>
      </c>
      <c r="B490" s="183" t="s">
        <v>7497</v>
      </c>
      <c r="C490" s="185">
        <v>50</v>
      </c>
      <c r="D490" s="190"/>
      <c r="E490" s="185">
        <v>45</v>
      </c>
      <c r="F490" s="190"/>
      <c r="G490" s="188">
        <v>95</v>
      </c>
      <c r="H490" s="189"/>
    </row>
    <row r="491" spans="1:8" ht="20.100000000000001" customHeight="1" thickTop="1" thickBot="1">
      <c r="A491" s="1197" t="s">
        <v>7498</v>
      </c>
      <c r="B491" s="183" t="s">
        <v>7499</v>
      </c>
      <c r="C491" s="185">
        <v>2</v>
      </c>
      <c r="D491" s="190"/>
      <c r="E491" s="185">
        <v>0</v>
      </c>
      <c r="F491" s="190"/>
      <c r="G491" s="188">
        <v>2</v>
      </c>
      <c r="H491" s="189"/>
    </row>
    <row r="492" spans="1:8" ht="20.100000000000001" customHeight="1" thickTop="1" thickBot="1">
      <c r="A492" s="1110" t="s">
        <v>7500</v>
      </c>
      <c r="B492" s="566" t="s">
        <v>7501</v>
      </c>
      <c r="C492" s="185">
        <v>86</v>
      </c>
      <c r="D492" s="190"/>
      <c r="E492" s="185">
        <v>53</v>
      </c>
      <c r="F492" s="190"/>
      <c r="G492" s="188">
        <v>139</v>
      </c>
      <c r="H492" s="189"/>
    </row>
    <row r="493" spans="1:8" ht="20.100000000000001" customHeight="1" thickTop="1" thickBot="1">
      <c r="A493" s="1110" t="s">
        <v>7502</v>
      </c>
      <c r="B493" s="183" t="s">
        <v>7503</v>
      </c>
      <c r="C493" s="185">
        <v>44</v>
      </c>
      <c r="D493" s="190"/>
      <c r="E493" s="185">
        <v>38</v>
      </c>
      <c r="F493" s="190"/>
      <c r="G493" s="188">
        <v>82</v>
      </c>
      <c r="H493" s="189"/>
    </row>
    <row r="494" spans="1:8" ht="20.100000000000001" customHeight="1" thickTop="1" thickBot="1">
      <c r="A494" s="1110" t="s">
        <v>7504</v>
      </c>
      <c r="B494" s="183" t="s">
        <v>7505</v>
      </c>
      <c r="C494" s="185">
        <v>6</v>
      </c>
      <c r="D494" s="190"/>
      <c r="E494" s="185">
        <v>1</v>
      </c>
      <c r="F494" s="190"/>
      <c r="G494" s="188">
        <v>7</v>
      </c>
      <c r="H494" s="189"/>
    </row>
    <row r="495" spans="1:8" ht="20.100000000000001" customHeight="1" thickTop="1" thickBot="1">
      <c r="A495" s="1110" t="s">
        <v>7506</v>
      </c>
      <c r="B495" s="183" t="s">
        <v>7507</v>
      </c>
      <c r="C495" s="185">
        <v>6</v>
      </c>
      <c r="D495" s="190"/>
      <c r="E495" s="185">
        <v>1</v>
      </c>
      <c r="F495" s="190"/>
      <c r="G495" s="188">
        <v>7</v>
      </c>
      <c r="H495" s="189"/>
    </row>
    <row r="496" spans="1:8" ht="20.100000000000001" customHeight="1" thickTop="1" thickBot="1">
      <c r="A496" s="1198" t="s">
        <v>7508</v>
      </c>
      <c r="B496" s="1199" t="s">
        <v>7509</v>
      </c>
      <c r="C496" s="185">
        <v>8</v>
      </c>
      <c r="D496" s="190"/>
      <c r="E496" s="185">
        <v>0</v>
      </c>
      <c r="F496" s="190"/>
      <c r="G496" s="188">
        <v>8</v>
      </c>
      <c r="H496" s="189"/>
    </row>
    <row r="497" spans="1:8" ht="20.100000000000001" customHeight="1" thickTop="1" thickBot="1">
      <c r="A497" s="1198" t="s">
        <v>7510</v>
      </c>
      <c r="B497" s="1199" t="s">
        <v>7511</v>
      </c>
      <c r="C497" s="185">
        <v>5</v>
      </c>
      <c r="D497" s="190"/>
      <c r="E497" s="185">
        <v>0</v>
      </c>
      <c r="F497" s="190"/>
      <c r="G497" s="188">
        <v>5</v>
      </c>
      <c r="H497" s="189"/>
    </row>
    <row r="498" spans="1:8" ht="20.100000000000001" customHeight="1" thickTop="1" thickBot="1">
      <c r="A498" s="1198" t="s">
        <v>7512</v>
      </c>
      <c r="B498" s="1199" t="s">
        <v>7513</v>
      </c>
      <c r="C498" s="185">
        <v>0</v>
      </c>
      <c r="D498" s="190"/>
      <c r="E498" s="185">
        <v>0</v>
      </c>
      <c r="F498" s="190"/>
      <c r="G498" s="188">
        <v>0</v>
      </c>
      <c r="H498" s="189"/>
    </row>
    <row r="499" spans="1:8" ht="20.100000000000001" customHeight="1" thickTop="1" thickBot="1">
      <c r="A499" s="1198" t="s">
        <v>7514</v>
      </c>
      <c r="B499" s="1199" t="s">
        <v>7515</v>
      </c>
      <c r="C499" s="185">
        <v>0</v>
      </c>
      <c r="D499" s="190"/>
      <c r="E499" s="185">
        <v>0</v>
      </c>
      <c r="F499" s="190"/>
      <c r="G499" s="188">
        <v>0</v>
      </c>
      <c r="H499" s="189"/>
    </row>
    <row r="500" spans="1:8" ht="20.100000000000001" customHeight="1" thickTop="1" thickBot="1">
      <c r="A500" s="1198" t="s">
        <v>7516</v>
      </c>
      <c r="B500" s="1199" t="s">
        <v>7517</v>
      </c>
      <c r="C500" s="185">
        <v>0</v>
      </c>
      <c r="D500" s="190"/>
      <c r="E500" s="185">
        <v>0</v>
      </c>
      <c r="F500" s="190"/>
      <c r="G500" s="188">
        <v>0</v>
      </c>
      <c r="H500" s="189"/>
    </row>
    <row r="501" spans="1:8" ht="20.100000000000001" customHeight="1" thickTop="1" thickBot="1">
      <c r="A501" s="1198" t="s">
        <v>7518</v>
      </c>
      <c r="B501" s="1199" t="s">
        <v>7519</v>
      </c>
      <c r="C501" s="185">
        <v>0</v>
      </c>
      <c r="D501" s="190"/>
      <c r="E501" s="185">
        <v>0</v>
      </c>
      <c r="F501" s="190"/>
      <c r="G501" s="188">
        <v>0</v>
      </c>
      <c r="H501" s="189"/>
    </row>
    <row r="502" spans="1:8" ht="20.100000000000001" customHeight="1" thickTop="1">
      <c r="A502" s="184"/>
      <c r="B502" s="183"/>
      <c r="C502" s="1942">
        <v>0</v>
      </c>
      <c r="D502" s="1943"/>
      <c r="E502" s="1942">
        <v>0</v>
      </c>
      <c r="F502" s="1943"/>
      <c r="G502" s="1944">
        <v>0</v>
      </c>
      <c r="H502" s="1945">
        <v>0</v>
      </c>
    </row>
    <row r="503" spans="1:8" ht="20.100000000000001" customHeight="1">
      <c r="A503" s="2101" t="s">
        <v>2381</v>
      </c>
      <c r="B503" s="2101"/>
      <c r="C503" s="1946">
        <v>3175</v>
      </c>
      <c r="D503" s="1947">
        <v>4081</v>
      </c>
      <c r="E503" s="1946">
        <v>4088</v>
      </c>
      <c r="F503" s="1947">
        <v>25617.24</v>
      </c>
      <c r="G503" s="1948">
        <v>7263</v>
      </c>
      <c r="H503" s="1949">
        <v>29698.240000000002</v>
      </c>
    </row>
    <row r="504" spans="1:8" ht="20.100000000000001" customHeight="1">
      <c r="A504" s="2101" t="s">
        <v>2382</v>
      </c>
      <c r="B504" s="2101"/>
      <c r="C504" s="1946">
        <v>4070</v>
      </c>
      <c r="D504" s="1947">
        <v>4910</v>
      </c>
      <c r="E504" s="1946">
        <v>5626</v>
      </c>
      <c r="F504" s="1947">
        <v>39791.4</v>
      </c>
      <c r="G504" s="1948">
        <v>9696</v>
      </c>
      <c r="H504" s="1949">
        <v>44701.4</v>
      </c>
    </row>
    <row r="505" spans="1:8" ht="20.100000000000001" customHeight="1">
      <c r="A505" s="815"/>
      <c r="B505" s="816" t="s">
        <v>2402</v>
      </c>
      <c r="C505" s="1946">
        <v>11510</v>
      </c>
      <c r="D505" s="1947">
        <v>13860.96</v>
      </c>
      <c r="E505" s="1946">
        <v>35733</v>
      </c>
      <c r="F505" s="1947">
        <v>132616.20000000004</v>
      </c>
      <c r="G505" s="1948">
        <v>47243</v>
      </c>
      <c r="H505" s="1949">
        <v>146477.16000000003</v>
      </c>
    </row>
    <row r="506" spans="1:8" ht="20.100000000000001" customHeight="1">
      <c r="A506" s="1200" t="s">
        <v>2415</v>
      </c>
      <c r="B506" s="1130" t="s">
        <v>1580</v>
      </c>
      <c r="C506" s="1946">
        <v>3159</v>
      </c>
      <c r="D506" s="1950">
        <v>4543.4399999999996</v>
      </c>
      <c r="E506" s="1946">
        <v>5626</v>
      </c>
      <c r="F506" s="1950">
        <v>39710.880000000005</v>
      </c>
      <c r="G506" s="1948">
        <v>8785</v>
      </c>
      <c r="H506" s="1951">
        <v>44254.320000000007</v>
      </c>
    </row>
    <row r="507" spans="1:8" ht="20.100000000000001" customHeight="1">
      <c r="A507" s="1200" t="s">
        <v>2411</v>
      </c>
      <c r="B507" s="1130" t="s">
        <v>2412</v>
      </c>
      <c r="C507" s="1946">
        <v>1</v>
      </c>
      <c r="D507" s="1950">
        <v>0</v>
      </c>
      <c r="E507" s="1946">
        <v>6</v>
      </c>
      <c r="F507" s="1950">
        <v>0</v>
      </c>
      <c r="G507" s="1948">
        <v>7</v>
      </c>
      <c r="H507" s="1951">
        <v>0</v>
      </c>
    </row>
    <row r="508" spans="1:8" ht="20.100000000000001" customHeight="1">
      <c r="A508" s="1200" t="s">
        <v>1577</v>
      </c>
      <c r="B508" s="1130" t="s">
        <v>1578</v>
      </c>
      <c r="C508" s="1946">
        <v>0</v>
      </c>
      <c r="D508" s="1950">
        <v>0</v>
      </c>
      <c r="E508" s="1946">
        <v>0</v>
      </c>
      <c r="F508" s="1950">
        <v>0</v>
      </c>
      <c r="G508" s="1948">
        <v>0</v>
      </c>
      <c r="H508" s="1951">
        <v>0</v>
      </c>
    </row>
    <row r="509" spans="1:8" ht="20.100000000000001" customHeight="1">
      <c r="A509" s="1200" t="s">
        <v>2413</v>
      </c>
      <c r="B509" s="1130" t="s">
        <v>2414</v>
      </c>
      <c r="C509" s="1946">
        <v>0</v>
      </c>
      <c r="D509" s="1950">
        <v>0</v>
      </c>
      <c r="E509" s="1946">
        <v>0</v>
      </c>
      <c r="F509" s="1950">
        <v>0</v>
      </c>
      <c r="G509" s="1948">
        <v>0</v>
      </c>
      <c r="H509" s="1951">
        <v>0</v>
      </c>
    </row>
    <row r="510" spans="1:8" ht="20.100000000000001" customHeight="1">
      <c r="A510" s="1200" t="s">
        <v>2416</v>
      </c>
      <c r="B510" s="1130" t="s">
        <v>2417</v>
      </c>
      <c r="C510" s="1946">
        <v>0</v>
      </c>
      <c r="D510" s="1950">
        <v>0</v>
      </c>
      <c r="E510" s="1946">
        <v>0</v>
      </c>
      <c r="F510" s="1950">
        <v>0</v>
      </c>
      <c r="G510" s="1948">
        <v>0</v>
      </c>
      <c r="H510" s="1951">
        <v>0</v>
      </c>
    </row>
    <row r="511" spans="1:8" ht="20.100000000000001" customHeight="1">
      <c r="A511" s="1200" t="s">
        <v>2418</v>
      </c>
      <c r="B511" s="1130" t="s">
        <v>2419</v>
      </c>
      <c r="C511" s="1946">
        <v>1</v>
      </c>
      <c r="D511" s="1950">
        <v>0</v>
      </c>
      <c r="E511" s="1946">
        <v>6</v>
      </c>
      <c r="F511" s="1950">
        <v>3.9599999999999995</v>
      </c>
      <c r="G511" s="1948">
        <v>7</v>
      </c>
      <c r="H511" s="1951">
        <v>3.9599999999999995</v>
      </c>
    </row>
    <row r="512" spans="1:8" ht="20.100000000000001" customHeight="1">
      <c r="A512" t="s">
        <v>2370</v>
      </c>
      <c r="B512" s="1130" t="s">
        <v>2420</v>
      </c>
      <c r="C512" s="1946">
        <v>0</v>
      </c>
      <c r="D512" s="1950">
        <v>0</v>
      </c>
      <c r="E512" s="1946">
        <v>0</v>
      </c>
      <c r="F512" s="1950">
        <v>0</v>
      </c>
      <c r="G512" s="1948">
        <v>0</v>
      </c>
      <c r="H512" s="1951">
        <v>0</v>
      </c>
    </row>
    <row r="513" spans="1:8" ht="20.100000000000001" customHeight="1">
      <c r="A513" s="1200" t="s">
        <v>2421</v>
      </c>
      <c r="B513" s="1130" t="s">
        <v>2422</v>
      </c>
      <c r="C513" s="1946">
        <v>95</v>
      </c>
      <c r="D513" s="1950">
        <v>409.2</v>
      </c>
      <c r="E513" s="1946">
        <v>438</v>
      </c>
      <c r="F513" s="1950">
        <v>1430.88</v>
      </c>
      <c r="G513" s="1948">
        <v>533</v>
      </c>
      <c r="H513" s="1951">
        <v>1840.0800000000002</v>
      </c>
    </row>
    <row r="514" spans="1:8" ht="20.100000000000001" customHeight="1">
      <c r="A514" s="1200" t="s">
        <v>2423</v>
      </c>
      <c r="B514" s="1130" t="s">
        <v>2424</v>
      </c>
      <c r="C514" s="1946">
        <v>0</v>
      </c>
      <c r="D514" s="1950">
        <v>0</v>
      </c>
      <c r="E514" s="1946">
        <v>0</v>
      </c>
      <c r="F514" s="1950">
        <v>335.28</v>
      </c>
      <c r="G514" s="1948">
        <v>0</v>
      </c>
      <c r="H514" s="1951">
        <v>335.28</v>
      </c>
    </row>
    <row r="515" spans="1:8" ht="20.100000000000001" customHeight="1">
      <c r="A515" s="1200" t="s">
        <v>2425</v>
      </c>
      <c r="B515" s="1130" t="s">
        <v>2426</v>
      </c>
      <c r="C515" s="1946">
        <v>0</v>
      </c>
      <c r="D515" s="1950">
        <v>0</v>
      </c>
      <c r="E515" s="1946">
        <v>0</v>
      </c>
      <c r="F515" s="1950">
        <v>0</v>
      </c>
      <c r="G515" s="1948">
        <v>0</v>
      </c>
      <c r="H515" s="1951">
        <v>0</v>
      </c>
    </row>
    <row r="516" spans="1:8" ht="20.100000000000001" customHeight="1">
      <c r="A516" s="1200" t="s">
        <v>2427</v>
      </c>
      <c r="B516" s="1130" t="s">
        <v>2428</v>
      </c>
      <c r="C516" s="1946">
        <v>23</v>
      </c>
      <c r="D516" s="1950">
        <v>215.16000000000003</v>
      </c>
      <c r="E516" s="1946">
        <v>49</v>
      </c>
      <c r="F516" s="1950">
        <v>990</v>
      </c>
      <c r="G516" s="1948">
        <v>72</v>
      </c>
      <c r="H516" s="1951">
        <v>1205.1600000000001</v>
      </c>
    </row>
    <row r="517" spans="1:8" ht="20.100000000000001" customHeight="1">
      <c r="A517" s="1200" t="s">
        <v>2429</v>
      </c>
      <c r="B517" s="1130" t="s">
        <v>2430</v>
      </c>
      <c r="C517" s="1946">
        <v>2197</v>
      </c>
      <c r="D517" s="1950">
        <v>1373</v>
      </c>
      <c r="E517" s="1946">
        <v>4351</v>
      </c>
      <c r="F517" s="1950">
        <v>16679.52</v>
      </c>
      <c r="G517" s="1948">
        <v>6548</v>
      </c>
      <c r="H517" s="1951">
        <v>18052.52</v>
      </c>
    </row>
    <row r="518" spans="1:8" ht="20.100000000000001" customHeight="1">
      <c r="A518" s="1200" t="s">
        <v>2431</v>
      </c>
      <c r="B518" s="1130" t="s">
        <v>2432</v>
      </c>
      <c r="C518" s="1946">
        <v>5</v>
      </c>
      <c r="D518" s="1950">
        <v>81</v>
      </c>
      <c r="E518" s="1946">
        <v>48</v>
      </c>
      <c r="F518" s="1950">
        <v>856.68000000000006</v>
      </c>
      <c r="G518" s="1948">
        <v>53</v>
      </c>
      <c r="H518" s="1951">
        <v>937.68000000000006</v>
      </c>
    </row>
    <row r="519" spans="1:8" ht="20.100000000000001" customHeight="1">
      <c r="A519" s="1200" t="s">
        <v>2433</v>
      </c>
      <c r="B519" s="1130" t="s">
        <v>2434</v>
      </c>
      <c r="C519" s="1946">
        <v>2509</v>
      </c>
      <c r="D519" s="1950">
        <v>2387.88</v>
      </c>
      <c r="E519" s="1946">
        <v>3909</v>
      </c>
      <c r="F519" s="1950">
        <v>17871.480000000003</v>
      </c>
      <c r="G519" s="1948">
        <v>6418</v>
      </c>
      <c r="H519" s="1951">
        <v>20259.360000000004</v>
      </c>
    </row>
    <row r="520" spans="1:8" ht="20.100000000000001" customHeight="1">
      <c r="A520" s="1200" t="s">
        <v>2435</v>
      </c>
      <c r="B520" s="1130" t="s">
        <v>2436</v>
      </c>
      <c r="C520" s="1946">
        <v>0</v>
      </c>
      <c r="D520" s="1950">
        <v>0</v>
      </c>
      <c r="E520" s="1946">
        <v>0</v>
      </c>
      <c r="F520" s="1950">
        <v>0</v>
      </c>
      <c r="G520" s="1948">
        <v>0</v>
      </c>
      <c r="H520" s="1951">
        <v>0</v>
      </c>
    </row>
    <row r="521" spans="1:8" ht="20.100000000000001" customHeight="1">
      <c r="A521" s="1200" t="s">
        <v>2437</v>
      </c>
      <c r="B521" s="1130" t="s">
        <v>2438</v>
      </c>
      <c r="C521" s="1946">
        <v>2511</v>
      </c>
      <c r="D521" s="1950">
        <v>1987.9199999999998</v>
      </c>
      <c r="E521" s="1946">
        <v>5155</v>
      </c>
      <c r="F521" s="1950">
        <v>19598.04</v>
      </c>
      <c r="G521" s="1948">
        <v>7666</v>
      </c>
      <c r="H521" s="1951">
        <v>21585.96</v>
      </c>
    </row>
    <row r="522" spans="1:8" ht="20.100000000000001" customHeight="1">
      <c r="A522" s="1200" t="s">
        <v>2439</v>
      </c>
      <c r="B522" s="1130" t="s">
        <v>2440</v>
      </c>
      <c r="C522" s="1946">
        <v>0</v>
      </c>
      <c r="D522" s="1950">
        <v>0</v>
      </c>
      <c r="E522" s="1946">
        <v>0</v>
      </c>
      <c r="F522" s="1950">
        <v>0</v>
      </c>
      <c r="G522" s="1948">
        <v>0</v>
      </c>
      <c r="H522" s="1951">
        <v>0</v>
      </c>
    </row>
    <row r="523" spans="1:8" ht="20.100000000000001" customHeight="1">
      <c r="A523" s="1200" t="s">
        <v>2441</v>
      </c>
      <c r="B523" s="1130" t="s">
        <v>2442</v>
      </c>
      <c r="C523" s="1946">
        <v>285</v>
      </c>
      <c r="D523" s="1950">
        <v>0</v>
      </c>
      <c r="E523" s="1946">
        <v>552</v>
      </c>
      <c r="F523" s="1950">
        <v>1.3200000000000003</v>
      </c>
      <c r="G523" s="1948">
        <v>837</v>
      </c>
      <c r="H523" s="1951">
        <v>1.3200000000000003</v>
      </c>
    </row>
    <row r="524" spans="1:8" ht="20.100000000000001" customHeight="1">
      <c r="A524" s="1200" t="s">
        <v>2443</v>
      </c>
      <c r="B524" s="1130" t="s">
        <v>2444</v>
      </c>
      <c r="C524" s="1946">
        <v>0</v>
      </c>
      <c r="D524" s="1950">
        <v>0</v>
      </c>
      <c r="E524" s="1946">
        <v>0</v>
      </c>
      <c r="F524" s="1950">
        <v>0</v>
      </c>
      <c r="G524" s="1948">
        <v>0</v>
      </c>
      <c r="H524" s="1951">
        <v>0</v>
      </c>
    </row>
    <row r="525" spans="1:8" ht="20.100000000000001" customHeight="1">
      <c r="A525" s="1200" t="s">
        <v>2445</v>
      </c>
      <c r="B525" s="1130" t="s">
        <v>2446</v>
      </c>
      <c r="C525" s="1946">
        <v>0</v>
      </c>
      <c r="D525" s="1950">
        <v>0</v>
      </c>
      <c r="E525" s="1946">
        <v>0</v>
      </c>
      <c r="F525" s="1950">
        <v>0</v>
      </c>
      <c r="G525" s="1948">
        <v>0</v>
      </c>
      <c r="H525" s="1951">
        <v>0</v>
      </c>
    </row>
    <row r="526" spans="1:8" ht="20.100000000000001" customHeight="1">
      <c r="A526" s="1200" t="s">
        <v>2447</v>
      </c>
      <c r="B526" s="1130" t="s">
        <v>2448</v>
      </c>
      <c r="C526" s="1946">
        <v>699</v>
      </c>
      <c r="D526" s="1950">
        <v>1250.0400000000002</v>
      </c>
      <c r="E526" s="1946">
        <v>4462</v>
      </c>
      <c r="F526" s="1950">
        <v>15940.32</v>
      </c>
      <c r="G526" s="1948">
        <v>5161</v>
      </c>
      <c r="H526" s="1951">
        <v>17190.36</v>
      </c>
    </row>
    <row r="527" spans="1:8" ht="20.100000000000001" customHeight="1">
      <c r="A527" s="1200" t="s">
        <v>2449</v>
      </c>
      <c r="B527" s="1130" t="s">
        <v>2450</v>
      </c>
      <c r="C527" s="1946">
        <v>0</v>
      </c>
      <c r="D527" s="1950">
        <v>0</v>
      </c>
      <c r="E527" s="1946">
        <v>0</v>
      </c>
      <c r="F527" s="1950">
        <v>225.72000000000003</v>
      </c>
      <c r="G527" s="1948">
        <v>0</v>
      </c>
      <c r="H527" s="1951">
        <v>225.72000000000003</v>
      </c>
    </row>
    <row r="528" spans="1:8" ht="20.100000000000001" customHeight="1">
      <c r="A528" s="1200" t="s">
        <v>2451</v>
      </c>
      <c r="B528" s="1130" t="s">
        <v>2452</v>
      </c>
      <c r="C528" s="1946">
        <v>0</v>
      </c>
      <c r="D528" s="1950">
        <v>2.6400000000000006</v>
      </c>
      <c r="E528" s="1946">
        <v>0</v>
      </c>
      <c r="F528" s="1950">
        <v>21.120000000000005</v>
      </c>
      <c r="G528" s="1948">
        <v>0</v>
      </c>
      <c r="H528" s="1951">
        <v>23.760000000000005</v>
      </c>
    </row>
    <row r="529" spans="1:8" ht="20.100000000000001" customHeight="1">
      <c r="A529" s="1200" t="s">
        <v>2453</v>
      </c>
      <c r="B529" s="1130" t="s">
        <v>2454</v>
      </c>
      <c r="C529" s="1946">
        <v>671</v>
      </c>
      <c r="D529" s="1950">
        <v>1239</v>
      </c>
      <c r="E529" s="1946">
        <v>3086</v>
      </c>
      <c r="F529" s="1950">
        <v>10375.200000000001</v>
      </c>
      <c r="G529" s="1948">
        <v>3757</v>
      </c>
      <c r="H529" s="1951">
        <v>11614.2</v>
      </c>
    </row>
    <row r="530" spans="1:8" ht="20.100000000000001" customHeight="1">
      <c r="A530" s="1200" t="s">
        <v>2455</v>
      </c>
      <c r="B530" s="1130" t="s">
        <v>2456</v>
      </c>
      <c r="C530" s="1946">
        <v>0</v>
      </c>
      <c r="D530" s="1950">
        <v>0</v>
      </c>
      <c r="E530" s="1946">
        <v>0</v>
      </c>
      <c r="F530" s="1950">
        <v>0</v>
      </c>
      <c r="G530" s="1948">
        <v>0</v>
      </c>
      <c r="H530" s="1951">
        <v>0</v>
      </c>
    </row>
    <row r="531" spans="1:8" ht="20.100000000000001" customHeight="1">
      <c r="A531" s="1200" t="s">
        <v>2457</v>
      </c>
      <c r="B531" s="1130" t="s">
        <v>2458</v>
      </c>
      <c r="C531" s="1946">
        <v>192</v>
      </c>
      <c r="D531" s="1950">
        <v>34.32</v>
      </c>
      <c r="E531" s="1946">
        <v>2615</v>
      </c>
      <c r="F531" s="1950">
        <v>8826.84</v>
      </c>
      <c r="G531" s="1948">
        <v>2807</v>
      </c>
      <c r="H531" s="1951">
        <v>8861.16</v>
      </c>
    </row>
    <row r="532" spans="1:8" ht="20.100000000000001" customHeight="1">
      <c r="A532" s="1200" t="s">
        <v>2459</v>
      </c>
      <c r="B532" s="1130" t="s">
        <v>2460</v>
      </c>
      <c r="C532" s="1946">
        <v>10</v>
      </c>
      <c r="D532" s="1950">
        <v>3</v>
      </c>
      <c r="E532" s="1946">
        <v>756</v>
      </c>
      <c r="F532" s="1950">
        <v>963.6</v>
      </c>
      <c r="G532" s="1948">
        <v>766</v>
      </c>
      <c r="H532" s="1951">
        <v>966.6</v>
      </c>
    </row>
    <row r="533" spans="1:8" ht="20.100000000000001" customHeight="1">
      <c r="A533" s="1200" t="s">
        <v>2461</v>
      </c>
      <c r="B533" s="1130" t="s">
        <v>2462</v>
      </c>
      <c r="C533" s="1946">
        <v>0</v>
      </c>
      <c r="D533" s="1950">
        <v>0</v>
      </c>
      <c r="E533" s="1946">
        <v>6</v>
      </c>
      <c r="F533" s="1950">
        <v>1</v>
      </c>
      <c r="G533" s="1948">
        <v>6</v>
      </c>
      <c r="H533" s="1951">
        <v>1</v>
      </c>
    </row>
    <row r="534" spans="1:8" ht="20.100000000000001" customHeight="1">
      <c r="A534" s="1200" t="s">
        <v>2463</v>
      </c>
      <c r="B534" s="1130" t="s">
        <v>2464</v>
      </c>
      <c r="C534" s="1946">
        <v>13</v>
      </c>
      <c r="D534" s="1950">
        <v>945.11999999999989</v>
      </c>
      <c r="E534" s="1946">
        <v>773</v>
      </c>
      <c r="F534" s="1950">
        <v>7811.7599999999993</v>
      </c>
      <c r="G534" s="1948">
        <v>786</v>
      </c>
      <c r="H534" s="1951">
        <v>8756.8799999999992</v>
      </c>
    </row>
    <row r="535" spans="1:8" ht="20.100000000000001" customHeight="1">
      <c r="A535" s="1200" t="s">
        <v>2465</v>
      </c>
      <c r="B535" s="1130" t="s">
        <v>2466</v>
      </c>
      <c r="C535" s="1946">
        <v>0</v>
      </c>
      <c r="D535" s="1950">
        <v>0</v>
      </c>
      <c r="E535" s="1946">
        <v>0</v>
      </c>
      <c r="F535" s="1950">
        <v>225.72000000000003</v>
      </c>
      <c r="G535" s="1948">
        <v>0</v>
      </c>
      <c r="H535" s="1951">
        <v>225.72000000000003</v>
      </c>
    </row>
    <row r="536" spans="1:8" ht="20.100000000000001" customHeight="1">
      <c r="A536" s="1200" t="s">
        <v>2467</v>
      </c>
      <c r="B536" s="1130" t="s">
        <v>2468</v>
      </c>
      <c r="C536" s="1946">
        <v>0</v>
      </c>
      <c r="D536" s="1950">
        <v>0</v>
      </c>
      <c r="E536" s="1946">
        <v>0</v>
      </c>
      <c r="F536" s="1950">
        <v>14.520000000000001</v>
      </c>
      <c r="G536" s="1948">
        <v>0</v>
      </c>
      <c r="H536" s="1951">
        <v>14.520000000000001</v>
      </c>
    </row>
    <row r="537" spans="1:8" ht="20.100000000000001" customHeight="1">
      <c r="A537" s="1200" t="s">
        <v>2469</v>
      </c>
      <c r="B537" s="1130" t="s">
        <v>2470</v>
      </c>
      <c r="C537" s="1946">
        <v>0</v>
      </c>
      <c r="D537" s="1950">
        <v>0</v>
      </c>
      <c r="E537" s="1946">
        <v>0</v>
      </c>
      <c r="F537" s="1950">
        <v>7.919999999999999</v>
      </c>
      <c r="G537" s="1948">
        <v>0</v>
      </c>
      <c r="H537" s="1951">
        <v>7.919999999999999</v>
      </c>
    </row>
    <row r="538" spans="1:8" ht="20.100000000000001" customHeight="1">
      <c r="A538" s="1200" t="s">
        <v>2471</v>
      </c>
      <c r="B538" s="1130" t="s">
        <v>2472</v>
      </c>
      <c r="C538" s="1946">
        <v>0</v>
      </c>
      <c r="D538" s="1950">
        <v>0</v>
      </c>
      <c r="E538" s="1946">
        <v>0</v>
      </c>
      <c r="F538" s="1950">
        <v>225.72000000000003</v>
      </c>
      <c r="G538" s="1948">
        <v>0</v>
      </c>
      <c r="H538" s="1951">
        <v>225.72000000000003</v>
      </c>
    </row>
    <row r="539" spans="1:8" ht="20.100000000000001" customHeight="1">
      <c r="A539" s="1200" t="s">
        <v>2473</v>
      </c>
      <c r="B539" s="1130" t="s">
        <v>2474</v>
      </c>
      <c r="C539" s="1946">
        <v>0</v>
      </c>
      <c r="D539" s="1950">
        <v>0</v>
      </c>
      <c r="E539" s="1946">
        <v>3</v>
      </c>
      <c r="F539" s="1950">
        <v>10.560000000000002</v>
      </c>
      <c r="G539" s="1948">
        <v>3</v>
      </c>
      <c r="H539" s="1951">
        <v>10.560000000000002</v>
      </c>
    </row>
    <row r="540" spans="1:8" ht="20.100000000000001" customHeight="1">
      <c r="A540" s="1200" t="s">
        <v>2475</v>
      </c>
      <c r="B540" s="1130" t="s">
        <v>2476</v>
      </c>
      <c r="C540" s="1946">
        <v>0</v>
      </c>
      <c r="D540" s="1950">
        <v>0</v>
      </c>
      <c r="E540" s="1946">
        <v>3</v>
      </c>
      <c r="F540" s="1950">
        <v>10.560000000000002</v>
      </c>
      <c r="G540" s="1948">
        <v>3</v>
      </c>
      <c r="H540" s="1951">
        <v>10.560000000000002</v>
      </c>
    </row>
    <row r="541" spans="1:8" ht="20.100000000000001" customHeight="1">
      <c r="A541" s="1200" t="s">
        <v>2477</v>
      </c>
      <c r="B541" s="1130" t="s">
        <v>2478</v>
      </c>
      <c r="C541" s="1946">
        <v>0</v>
      </c>
      <c r="D541" s="1950">
        <v>0</v>
      </c>
      <c r="E541" s="1946">
        <v>19</v>
      </c>
      <c r="F541" s="1950">
        <v>39.6</v>
      </c>
      <c r="G541" s="1948">
        <v>19</v>
      </c>
      <c r="H541" s="1951">
        <v>39.6</v>
      </c>
    </row>
    <row r="542" spans="1:8" ht="20.100000000000001" customHeight="1">
      <c r="A542" s="1200" t="s">
        <v>2479</v>
      </c>
      <c r="B542" s="1130" t="s">
        <v>2480</v>
      </c>
      <c r="C542" s="1946">
        <v>3</v>
      </c>
      <c r="D542" s="1950">
        <v>0</v>
      </c>
      <c r="E542" s="1946">
        <v>0</v>
      </c>
      <c r="F542" s="1950">
        <v>15.839999999999998</v>
      </c>
      <c r="G542" s="1948">
        <v>3</v>
      </c>
      <c r="H542" s="1951">
        <v>15.839999999999998</v>
      </c>
    </row>
    <row r="543" spans="1:8" ht="20.100000000000001" customHeight="1">
      <c r="A543" s="1200" t="s">
        <v>2481</v>
      </c>
      <c r="B543" s="1130" t="s">
        <v>2482</v>
      </c>
      <c r="C543" s="1946">
        <v>3</v>
      </c>
      <c r="D543" s="1950">
        <v>0</v>
      </c>
      <c r="E543" s="1946">
        <v>0</v>
      </c>
      <c r="F543" s="1950">
        <v>27.720000000000002</v>
      </c>
      <c r="G543" s="1948">
        <v>3</v>
      </c>
      <c r="H543" s="1951">
        <v>27.720000000000002</v>
      </c>
    </row>
    <row r="544" spans="1:8" ht="20.100000000000001" customHeight="1">
      <c r="A544" s="1200" t="s">
        <v>2483</v>
      </c>
      <c r="B544" s="1130" t="s">
        <v>2484</v>
      </c>
      <c r="C544" s="1946">
        <v>9</v>
      </c>
      <c r="D544" s="1950">
        <v>0</v>
      </c>
      <c r="E544" s="1946">
        <v>19</v>
      </c>
      <c r="F544" s="1950">
        <v>30.36</v>
      </c>
      <c r="G544" s="1948">
        <v>28</v>
      </c>
      <c r="H544" s="1951">
        <v>30.36</v>
      </c>
    </row>
    <row r="545" spans="1:8" ht="20.100000000000001" customHeight="1">
      <c r="A545" s="1200" t="s">
        <v>2485</v>
      </c>
      <c r="B545" s="1130" t="s">
        <v>2486</v>
      </c>
      <c r="C545" s="1946">
        <v>3</v>
      </c>
      <c r="D545" s="1950">
        <v>0</v>
      </c>
      <c r="E545" s="1946">
        <v>6</v>
      </c>
      <c r="F545" s="1950">
        <v>15.839999999999998</v>
      </c>
      <c r="G545" s="1948">
        <v>9</v>
      </c>
      <c r="H545" s="1951">
        <v>15.839999999999998</v>
      </c>
    </row>
    <row r="546" spans="1:8" ht="20.100000000000001" customHeight="1">
      <c r="A546" s="1200" t="s">
        <v>2487</v>
      </c>
      <c r="B546" s="1130" t="s">
        <v>2488</v>
      </c>
      <c r="C546" s="1946">
        <v>0</v>
      </c>
      <c r="D546" s="1950">
        <v>0</v>
      </c>
      <c r="E546" s="1946">
        <v>0</v>
      </c>
      <c r="F546" s="1950">
        <v>1.3200000000000003</v>
      </c>
      <c r="G546" s="1948">
        <v>0</v>
      </c>
      <c r="H546" s="1951">
        <v>1.3200000000000003</v>
      </c>
    </row>
    <row r="547" spans="1:8" ht="20.100000000000001" customHeight="1">
      <c r="A547" s="1200" t="s">
        <v>2489</v>
      </c>
      <c r="B547" s="1130" t="s">
        <v>2490</v>
      </c>
      <c r="C547" s="1946">
        <v>69</v>
      </c>
      <c r="D547" s="1950">
        <v>178.2</v>
      </c>
      <c r="E547" s="1946">
        <v>229</v>
      </c>
      <c r="F547" s="1950">
        <v>960.95999999999992</v>
      </c>
      <c r="G547" s="1948">
        <v>298</v>
      </c>
      <c r="H547" s="1951">
        <v>1139.1599999999999</v>
      </c>
    </row>
    <row r="548" spans="1:8" ht="20.100000000000001" customHeight="1">
      <c r="A548" s="1200" t="s">
        <v>2491</v>
      </c>
      <c r="B548" s="1130" t="s">
        <v>2492</v>
      </c>
      <c r="C548" s="1946">
        <v>0</v>
      </c>
      <c r="D548" s="1950">
        <v>0</v>
      </c>
      <c r="E548" s="1946">
        <v>1</v>
      </c>
      <c r="F548" s="1950">
        <v>207.23999999999998</v>
      </c>
      <c r="G548" s="1948">
        <v>1</v>
      </c>
      <c r="H548" s="1951">
        <v>207.23999999999998</v>
      </c>
    </row>
    <row r="549" spans="1:8" ht="20.100000000000001" customHeight="1">
      <c r="A549" s="1200" t="s">
        <v>2493</v>
      </c>
      <c r="B549" s="1130" t="s">
        <v>2494</v>
      </c>
      <c r="C549" s="1946">
        <v>0</v>
      </c>
      <c r="D549" s="1950">
        <v>175.56000000000003</v>
      </c>
      <c r="E549" s="1946">
        <v>0</v>
      </c>
      <c r="F549" s="1950">
        <v>949.08</v>
      </c>
      <c r="G549" s="1948">
        <v>0</v>
      </c>
      <c r="H549" s="1951">
        <v>1124.6400000000001</v>
      </c>
    </row>
    <row r="550" spans="1:8" ht="20.100000000000001" customHeight="1">
      <c r="A550" s="1200" t="s">
        <v>2495</v>
      </c>
      <c r="B550" s="1130" t="s">
        <v>2496</v>
      </c>
      <c r="C550" s="1946">
        <v>0</v>
      </c>
      <c r="D550" s="1950">
        <v>0</v>
      </c>
      <c r="E550" s="1946">
        <v>0</v>
      </c>
      <c r="F550" s="1950">
        <v>1012.44</v>
      </c>
      <c r="G550" s="1948">
        <v>0</v>
      </c>
      <c r="H550" s="1951">
        <v>1012.44</v>
      </c>
    </row>
    <row r="551" spans="1:8" ht="20.100000000000001" customHeight="1">
      <c r="A551" s="1200" t="s">
        <v>2497</v>
      </c>
      <c r="B551" s="1130" t="s">
        <v>2498</v>
      </c>
      <c r="C551" s="1946">
        <v>0</v>
      </c>
      <c r="D551" s="1950">
        <v>3</v>
      </c>
      <c r="E551" s="1946">
        <v>26</v>
      </c>
      <c r="F551" s="1950">
        <v>233.64</v>
      </c>
      <c r="G551" s="1948">
        <v>26</v>
      </c>
      <c r="H551" s="1951">
        <v>236.64</v>
      </c>
    </row>
    <row r="552" spans="1:8" ht="20.100000000000001" customHeight="1">
      <c r="A552" s="1200" t="s">
        <v>2499</v>
      </c>
      <c r="B552" s="1130" t="s">
        <v>2500</v>
      </c>
      <c r="C552" s="1946">
        <v>1311</v>
      </c>
      <c r="D552" s="1950">
        <v>2320.5600000000004</v>
      </c>
      <c r="E552" s="1946">
        <v>6004</v>
      </c>
      <c r="F552" s="1950">
        <v>18080.04</v>
      </c>
      <c r="G552" s="1948">
        <v>7315</v>
      </c>
      <c r="H552" s="1951">
        <v>20400.600000000002</v>
      </c>
    </row>
    <row r="553" spans="1:8" ht="20.100000000000001" customHeight="1">
      <c r="A553" s="1200" t="s">
        <v>2501</v>
      </c>
      <c r="B553" s="1130" t="s">
        <v>2502</v>
      </c>
      <c r="C553" s="1946">
        <v>0</v>
      </c>
      <c r="D553" s="1950">
        <v>0</v>
      </c>
      <c r="E553" s="1946">
        <v>0</v>
      </c>
      <c r="F553" s="1950">
        <v>0</v>
      </c>
      <c r="G553" s="1948">
        <v>0</v>
      </c>
      <c r="H553" s="1951">
        <v>0</v>
      </c>
    </row>
    <row r="554" spans="1:8" ht="20.100000000000001" customHeight="1">
      <c r="A554" s="1200" t="s">
        <v>2503</v>
      </c>
      <c r="B554" s="1130" t="s">
        <v>2504</v>
      </c>
      <c r="C554" s="1946">
        <v>1</v>
      </c>
      <c r="D554" s="1950">
        <v>0</v>
      </c>
      <c r="E554" s="1946">
        <v>3</v>
      </c>
      <c r="F554" s="1950">
        <v>34.32</v>
      </c>
      <c r="G554" s="1948">
        <v>4</v>
      </c>
      <c r="H554" s="1951">
        <v>34.32</v>
      </c>
    </row>
    <row r="555" spans="1:8" ht="20.100000000000001" customHeight="1">
      <c r="A555" s="1200" t="s">
        <v>2505</v>
      </c>
      <c r="B555" s="1130" t="s">
        <v>2506</v>
      </c>
      <c r="C555" s="1946">
        <v>6</v>
      </c>
      <c r="D555" s="1950">
        <v>13.2</v>
      </c>
      <c r="E555" s="1946">
        <v>51</v>
      </c>
      <c r="F555" s="1950">
        <v>139.91999999999999</v>
      </c>
      <c r="G555" s="1948">
        <v>57</v>
      </c>
      <c r="H555" s="1951">
        <v>153.11999999999998</v>
      </c>
    </row>
    <row r="556" spans="1:8" ht="20.100000000000001" customHeight="1">
      <c r="A556" s="1200" t="s">
        <v>2507</v>
      </c>
      <c r="B556" s="1130" t="s">
        <v>2508</v>
      </c>
      <c r="C556" s="1946">
        <v>0</v>
      </c>
      <c r="D556" s="1950">
        <v>0</v>
      </c>
      <c r="E556" s="1946">
        <v>0</v>
      </c>
      <c r="F556" s="1950">
        <v>0</v>
      </c>
      <c r="G556" s="1948">
        <v>0</v>
      </c>
      <c r="H556" s="1951">
        <v>0</v>
      </c>
    </row>
    <row r="557" spans="1:8" ht="20.100000000000001" customHeight="1">
      <c r="A557" s="1200" t="s">
        <v>2509</v>
      </c>
      <c r="B557" s="1130" t="s">
        <v>2510</v>
      </c>
      <c r="C557" s="1946">
        <v>0</v>
      </c>
      <c r="D557" s="1950">
        <v>0</v>
      </c>
      <c r="E557" s="1946">
        <v>0</v>
      </c>
      <c r="F557" s="1950">
        <v>0</v>
      </c>
      <c r="G557" s="1948">
        <v>0</v>
      </c>
      <c r="H557" s="1951">
        <v>0</v>
      </c>
    </row>
    <row r="558" spans="1:8" ht="20.100000000000001" customHeight="1">
      <c r="A558" s="1200" t="s">
        <v>2511</v>
      </c>
      <c r="B558" s="1130" t="s">
        <v>2512</v>
      </c>
      <c r="C558" s="1946">
        <v>0</v>
      </c>
      <c r="D558" s="1950">
        <v>0</v>
      </c>
      <c r="E558" s="1946">
        <v>0</v>
      </c>
      <c r="F558" s="1950">
        <v>3.9599999999999995</v>
      </c>
      <c r="G558" s="1948">
        <v>0</v>
      </c>
      <c r="H558" s="1951">
        <v>3.9599999999999995</v>
      </c>
    </row>
    <row r="559" spans="1:8" ht="20.100000000000001" customHeight="1">
      <c r="A559" s="1200" t="s">
        <v>2513</v>
      </c>
      <c r="B559" s="1130" t="s">
        <v>2514</v>
      </c>
      <c r="C559" s="1946">
        <v>0</v>
      </c>
      <c r="D559" s="1950">
        <v>0</v>
      </c>
      <c r="E559" s="1946">
        <v>0</v>
      </c>
      <c r="F559" s="1950">
        <v>3.9599999999999995</v>
      </c>
      <c r="G559" s="1948">
        <v>0</v>
      </c>
      <c r="H559" s="1951">
        <v>3.9599999999999995</v>
      </c>
    </row>
    <row r="560" spans="1:8" ht="20.100000000000001" customHeight="1">
      <c r="A560" s="1200" t="s">
        <v>2515</v>
      </c>
      <c r="B560" s="1130" t="s">
        <v>2516</v>
      </c>
      <c r="C560" s="1946">
        <v>0</v>
      </c>
      <c r="D560" s="1950">
        <v>0</v>
      </c>
      <c r="E560" s="1946">
        <v>0</v>
      </c>
      <c r="F560" s="1950">
        <v>2.6400000000000006</v>
      </c>
      <c r="G560" s="1948">
        <v>0</v>
      </c>
      <c r="H560" s="1951">
        <v>2.6400000000000006</v>
      </c>
    </row>
    <row r="561" spans="1:8" ht="20.100000000000001" customHeight="1">
      <c r="A561" s="1200" t="s">
        <v>2517</v>
      </c>
      <c r="B561" s="1130" t="s">
        <v>2518</v>
      </c>
      <c r="C561" s="1946">
        <v>0</v>
      </c>
      <c r="D561" s="1950">
        <v>0</v>
      </c>
      <c r="E561" s="1946">
        <v>0</v>
      </c>
      <c r="F561" s="1950">
        <v>0</v>
      </c>
      <c r="G561" s="1948">
        <v>0</v>
      </c>
      <c r="H561" s="1951">
        <v>0</v>
      </c>
    </row>
    <row r="562" spans="1:8" ht="20.100000000000001" customHeight="1">
      <c r="A562" s="1200" t="s">
        <v>2519</v>
      </c>
      <c r="B562" s="1130" t="s">
        <v>2520</v>
      </c>
      <c r="C562" s="1946">
        <v>663</v>
      </c>
      <c r="D562" s="1950">
        <v>1155</v>
      </c>
      <c r="E562" s="1946">
        <v>2401</v>
      </c>
      <c r="F562" s="1950">
        <v>7001.2799999999988</v>
      </c>
      <c r="G562" s="1948">
        <v>3064</v>
      </c>
      <c r="H562" s="1951">
        <v>8156.2799999999988</v>
      </c>
    </row>
    <row r="563" spans="1:8" ht="20.100000000000001" customHeight="1">
      <c r="A563" s="1200" t="s">
        <v>2521</v>
      </c>
      <c r="B563" s="1130" t="s">
        <v>2522</v>
      </c>
      <c r="C563" s="1946">
        <v>0</v>
      </c>
      <c r="D563" s="1950">
        <v>0</v>
      </c>
      <c r="E563" s="1946">
        <v>0</v>
      </c>
      <c r="F563" s="1950">
        <v>0</v>
      </c>
      <c r="G563" s="1948">
        <v>0</v>
      </c>
      <c r="H563" s="1951">
        <v>0</v>
      </c>
    </row>
    <row r="564" spans="1:8" ht="20.100000000000001" customHeight="1">
      <c r="A564" s="1200" t="s">
        <v>2523</v>
      </c>
      <c r="B564" s="1130" t="s">
        <v>2524</v>
      </c>
      <c r="C564" s="1946">
        <v>0</v>
      </c>
      <c r="D564" s="1950">
        <v>0</v>
      </c>
      <c r="E564" s="1946">
        <v>0</v>
      </c>
      <c r="F564" s="1950">
        <v>0</v>
      </c>
      <c r="G564" s="1948">
        <v>0</v>
      </c>
      <c r="H564" s="1951">
        <v>0</v>
      </c>
    </row>
    <row r="565" spans="1:8" ht="20.100000000000001" customHeight="1">
      <c r="A565" s="1200" t="s">
        <v>2525</v>
      </c>
      <c r="B565" s="1130" t="s">
        <v>2526</v>
      </c>
      <c r="C565" s="1946">
        <v>0</v>
      </c>
      <c r="D565" s="1950">
        <v>0</v>
      </c>
      <c r="E565" s="1946">
        <v>0</v>
      </c>
      <c r="F565" s="1950">
        <v>0</v>
      </c>
      <c r="G565" s="1948">
        <v>0</v>
      </c>
      <c r="H565" s="1951">
        <v>0</v>
      </c>
    </row>
    <row r="566" spans="1:8" ht="20.100000000000001" customHeight="1">
      <c r="A566" s="1200" t="s">
        <v>2527</v>
      </c>
      <c r="B566" s="1130" t="s">
        <v>2528</v>
      </c>
      <c r="C566" s="1946">
        <v>0</v>
      </c>
      <c r="D566" s="1950">
        <v>0</v>
      </c>
      <c r="E566" s="1946">
        <v>0</v>
      </c>
      <c r="F566" s="1950">
        <v>0</v>
      </c>
      <c r="G566" s="1948">
        <v>0</v>
      </c>
      <c r="H566" s="1951">
        <v>0</v>
      </c>
    </row>
    <row r="567" spans="1:8" ht="20.100000000000001" customHeight="1">
      <c r="A567" s="1200" t="s">
        <v>2529</v>
      </c>
      <c r="B567" s="1130" t="s">
        <v>2530</v>
      </c>
      <c r="C567" s="1946">
        <v>48</v>
      </c>
      <c r="D567" s="1950">
        <v>83.16</v>
      </c>
      <c r="E567" s="1946">
        <v>282</v>
      </c>
      <c r="F567" s="1950">
        <v>912.11999999999989</v>
      </c>
      <c r="G567" s="1948">
        <v>330</v>
      </c>
      <c r="H567" s="1951">
        <v>995.27999999999986</v>
      </c>
    </row>
    <row r="568" spans="1:8" ht="20.100000000000001" customHeight="1">
      <c r="A568" s="1200" t="s">
        <v>2531</v>
      </c>
      <c r="B568" s="1130" t="s">
        <v>2532</v>
      </c>
      <c r="C568" s="1946">
        <v>2</v>
      </c>
      <c r="D568" s="1950">
        <v>0</v>
      </c>
      <c r="E568" s="1946">
        <v>0</v>
      </c>
      <c r="F568" s="1950">
        <v>1.3200000000000003</v>
      </c>
      <c r="G568" s="1948">
        <v>2</v>
      </c>
      <c r="H568" s="1951">
        <v>1.3200000000000003</v>
      </c>
    </row>
    <row r="569" spans="1:8" ht="20.100000000000001" customHeight="1">
      <c r="A569" s="1200" t="s">
        <v>2533</v>
      </c>
      <c r="B569" s="1130" t="s">
        <v>2534</v>
      </c>
      <c r="C569" s="1946">
        <v>0</v>
      </c>
      <c r="D569" s="1950">
        <v>0</v>
      </c>
      <c r="E569" s="1946">
        <v>0</v>
      </c>
      <c r="F569" s="1950">
        <v>11.88</v>
      </c>
      <c r="G569" s="1948">
        <v>0</v>
      </c>
      <c r="H569" s="1951">
        <v>11.88</v>
      </c>
    </row>
    <row r="570" spans="1:8" ht="20.100000000000001" customHeight="1">
      <c r="A570" s="1200" t="s">
        <v>2535</v>
      </c>
      <c r="B570" s="1201" t="s">
        <v>2541</v>
      </c>
      <c r="C570" s="1946">
        <v>68</v>
      </c>
      <c r="D570" s="1950">
        <v>0</v>
      </c>
      <c r="E570" s="1946">
        <v>256</v>
      </c>
      <c r="F570" s="1950">
        <v>476</v>
      </c>
      <c r="G570" s="1948">
        <v>324</v>
      </c>
      <c r="H570" s="1951">
        <v>476</v>
      </c>
    </row>
    <row r="571" spans="1:8" ht="20.100000000000001" customHeight="1">
      <c r="A571" s="1200" t="s">
        <v>2536</v>
      </c>
      <c r="B571" s="1201" t="s">
        <v>2542</v>
      </c>
      <c r="C571" s="1946">
        <v>0</v>
      </c>
      <c r="D571" s="1950">
        <v>0</v>
      </c>
      <c r="E571" s="1946">
        <v>0</v>
      </c>
      <c r="F571" s="1950">
        <v>2</v>
      </c>
      <c r="G571" s="1948">
        <v>0</v>
      </c>
      <c r="H571" s="1951">
        <v>2</v>
      </c>
    </row>
    <row r="572" spans="1:8" ht="20.100000000000001" customHeight="1">
      <c r="A572" s="1200" t="s">
        <v>2537</v>
      </c>
      <c r="B572" s="1201" t="s">
        <v>2543</v>
      </c>
      <c r="C572" s="1946">
        <v>1</v>
      </c>
      <c r="D572" s="1950">
        <v>1</v>
      </c>
      <c r="E572" s="1946">
        <v>3</v>
      </c>
      <c r="F572" s="1950">
        <v>3</v>
      </c>
      <c r="G572" s="1948">
        <v>4</v>
      </c>
      <c r="H572" s="1951">
        <v>4</v>
      </c>
    </row>
    <row r="573" spans="1:8" ht="20.100000000000001" customHeight="1">
      <c r="A573" s="1200" t="s">
        <v>2538</v>
      </c>
      <c r="B573" s="1201" t="s">
        <v>2544</v>
      </c>
      <c r="C573" s="1946">
        <v>0</v>
      </c>
      <c r="D573" s="1950">
        <v>1</v>
      </c>
      <c r="E573" s="1946">
        <v>0</v>
      </c>
      <c r="F573" s="1950">
        <v>1</v>
      </c>
      <c r="G573" s="1948">
        <v>0</v>
      </c>
      <c r="H573" s="1951">
        <v>2</v>
      </c>
    </row>
    <row r="574" spans="1:8" ht="20.100000000000001" customHeight="1">
      <c r="A574" s="1200" t="s">
        <v>2539</v>
      </c>
      <c r="B574" s="1201" t="s">
        <v>2545</v>
      </c>
      <c r="C574" s="1946">
        <v>0</v>
      </c>
      <c r="D574" s="1950">
        <v>1</v>
      </c>
      <c r="E574" s="1946">
        <v>0</v>
      </c>
      <c r="F574" s="1950">
        <v>1</v>
      </c>
      <c r="G574" s="1948">
        <v>0</v>
      </c>
      <c r="H574" s="1951">
        <v>2</v>
      </c>
    </row>
    <row r="575" spans="1:8" ht="20.100000000000001" customHeight="1">
      <c r="A575" s="1200" t="s">
        <v>2540</v>
      </c>
      <c r="B575" s="1201" t="s">
        <v>2546</v>
      </c>
      <c r="C575" s="1946">
        <v>0</v>
      </c>
      <c r="D575" s="1950">
        <v>1</v>
      </c>
      <c r="E575" s="1946">
        <v>0</v>
      </c>
      <c r="F575" s="1950">
        <v>1</v>
      </c>
      <c r="G575" s="1948">
        <v>0</v>
      </c>
      <c r="H575" s="1951">
        <v>2</v>
      </c>
    </row>
    <row r="576" spans="1:8" ht="20.100000000000001" customHeight="1">
      <c r="A576" s="1200" t="s">
        <v>2547</v>
      </c>
      <c r="B576" s="1202" t="s">
        <v>2566</v>
      </c>
      <c r="C576" s="1946">
        <v>82</v>
      </c>
      <c r="D576" s="1950">
        <v>0</v>
      </c>
      <c r="E576" s="1946">
        <v>129</v>
      </c>
      <c r="F576" s="1950">
        <v>1</v>
      </c>
      <c r="G576" s="1948">
        <v>211</v>
      </c>
      <c r="H576" s="1951">
        <v>1</v>
      </c>
    </row>
    <row r="577" spans="1:8" ht="20.100000000000001" customHeight="1">
      <c r="A577" s="1200" t="s">
        <v>2548</v>
      </c>
      <c r="B577" s="1202" t="s">
        <v>2567</v>
      </c>
      <c r="C577" s="1946">
        <v>6</v>
      </c>
      <c r="D577" s="1950">
        <v>0</v>
      </c>
      <c r="E577" s="1946">
        <v>11</v>
      </c>
      <c r="F577" s="1950">
        <v>1</v>
      </c>
      <c r="G577" s="1948">
        <v>17</v>
      </c>
      <c r="H577" s="1951">
        <v>1</v>
      </c>
    </row>
    <row r="578" spans="1:8" ht="20.100000000000001" customHeight="1">
      <c r="A578" s="1200" t="s">
        <v>2549</v>
      </c>
      <c r="B578" s="1202" t="s">
        <v>2568</v>
      </c>
      <c r="C578" s="1946">
        <v>2</v>
      </c>
      <c r="D578" s="1950">
        <v>0</v>
      </c>
      <c r="E578" s="1946">
        <v>7</v>
      </c>
      <c r="F578" s="1950">
        <v>1</v>
      </c>
      <c r="G578" s="1948">
        <v>9</v>
      </c>
      <c r="H578" s="1951">
        <v>1</v>
      </c>
    </row>
    <row r="579" spans="1:8" ht="20.100000000000001" customHeight="1">
      <c r="A579" s="1200" t="s">
        <v>2550</v>
      </c>
      <c r="B579" s="1202" t="s">
        <v>2569</v>
      </c>
      <c r="C579" s="1946">
        <v>7</v>
      </c>
      <c r="D579" s="1950">
        <v>0</v>
      </c>
      <c r="E579" s="1946">
        <v>13</v>
      </c>
      <c r="F579" s="1950">
        <v>1</v>
      </c>
      <c r="G579" s="1948">
        <v>20</v>
      </c>
      <c r="H579" s="1951">
        <v>1</v>
      </c>
    </row>
    <row r="580" spans="1:8" ht="20.100000000000001" customHeight="1">
      <c r="A580" s="1200" t="s">
        <v>2551</v>
      </c>
      <c r="B580" s="1202" t="s">
        <v>2583</v>
      </c>
      <c r="C580" s="1946">
        <v>0</v>
      </c>
      <c r="D580" s="1950">
        <v>0</v>
      </c>
      <c r="E580" s="1946">
        <v>0</v>
      </c>
      <c r="F580" s="1950">
        <v>1</v>
      </c>
      <c r="G580" s="1948">
        <v>0</v>
      </c>
      <c r="H580" s="1951">
        <v>1</v>
      </c>
    </row>
    <row r="581" spans="1:8" ht="20.100000000000001" customHeight="1">
      <c r="A581" s="1200" t="s">
        <v>2552</v>
      </c>
      <c r="B581" s="1202" t="s">
        <v>2584</v>
      </c>
      <c r="C581" s="1946">
        <v>0</v>
      </c>
      <c r="D581" s="1950">
        <v>0</v>
      </c>
      <c r="E581" s="1946">
        <v>0</v>
      </c>
      <c r="F581" s="1950">
        <v>1</v>
      </c>
      <c r="G581" s="1948">
        <v>0</v>
      </c>
      <c r="H581" s="1951">
        <v>1</v>
      </c>
    </row>
    <row r="582" spans="1:8" ht="20.100000000000001" customHeight="1">
      <c r="A582" s="1200" t="s">
        <v>2553</v>
      </c>
      <c r="B582" s="1202" t="s">
        <v>2570</v>
      </c>
      <c r="C582" s="1946">
        <v>0</v>
      </c>
      <c r="D582" s="1950">
        <v>0</v>
      </c>
      <c r="E582" s="1946">
        <v>0</v>
      </c>
      <c r="F582" s="1950">
        <v>1</v>
      </c>
      <c r="G582" s="1948">
        <v>0</v>
      </c>
      <c r="H582" s="1951">
        <v>1</v>
      </c>
    </row>
    <row r="583" spans="1:8" ht="20.100000000000001" customHeight="1">
      <c r="A583" s="1200" t="s">
        <v>2554</v>
      </c>
      <c r="B583" s="1202" t="s">
        <v>2571</v>
      </c>
      <c r="C583" s="1946">
        <v>0</v>
      </c>
      <c r="D583" s="1950">
        <v>0</v>
      </c>
      <c r="E583" s="1946">
        <v>0</v>
      </c>
      <c r="F583" s="1950">
        <v>1</v>
      </c>
      <c r="G583" s="1948">
        <v>0</v>
      </c>
      <c r="H583" s="1951">
        <v>1</v>
      </c>
    </row>
    <row r="584" spans="1:8" ht="20.100000000000001" customHeight="1">
      <c r="A584" s="1200" t="s">
        <v>2555</v>
      </c>
      <c r="B584" s="1202" t="s">
        <v>2572</v>
      </c>
      <c r="C584" s="1946">
        <v>1</v>
      </c>
      <c r="D584" s="1950">
        <v>0</v>
      </c>
      <c r="E584" s="1946">
        <v>7</v>
      </c>
      <c r="F584" s="1950">
        <v>1</v>
      </c>
      <c r="G584" s="1948">
        <v>8</v>
      </c>
      <c r="H584" s="1951">
        <v>1</v>
      </c>
    </row>
    <row r="585" spans="1:8" ht="20.100000000000001" customHeight="1">
      <c r="A585" s="1200" t="s">
        <v>2556</v>
      </c>
      <c r="B585" s="1202" t="s">
        <v>2573</v>
      </c>
      <c r="C585" s="1946">
        <v>1</v>
      </c>
      <c r="D585" s="1950">
        <v>0</v>
      </c>
      <c r="E585" s="1946">
        <v>6</v>
      </c>
      <c r="F585" s="1950">
        <v>1</v>
      </c>
      <c r="G585" s="1948">
        <v>7</v>
      </c>
      <c r="H585" s="1951">
        <v>1</v>
      </c>
    </row>
    <row r="586" spans="1:8" ht="20.100000000000001" customHeight="1">
      <c r="A586" s="1200" t="s">
        <v>2557</v>
      </c>
      <c r="B586" s="1202" t="s">
        <v>2574</v>
      </c>
      <c r="C586" s="1946">
        <v>0</v>
      </c>
      <c r="D586" s="1950">
        <v>0</v>
      </c>
      <c r="E586" s="1946">
        <v>0</v>
      </c>
      <c r="F586" s="1950">
        <v>1</v>
      </c>
      <c r="G586" s="1948">
        <v>0</v>
      </c>
      <c r="H586" s="1951">
        <v>1</v>
      </c>
    </row>
    <row r="587" spans="1:8" ht="20.100000000000001" customHeight="1">
      <c r="A587" s="1200" t="s">
        <v>2558</v>
      </c>
      <c r="B587" s="1202" t="s">
        <v>2575</v>
      </c>
      <c r="C587" s="1946">
        <v>1</v>
      </c>
      <c r="D587" s="1950">
        <v>0</v>
      </c>
      <c r="E587" s="1946">
        <v>6</v>
      </c>
      <c r="F587" s="1950">
        <v>1</v>
      </c>
      <c r="G587" s="1948">
        <v>7</v>
      </c>
      <c r="H587" s="1951">
        <v>1</v>
      </c>
    </row>
    <row r="588" spans="1:8" ht="20.100000000000001" customHeight="1">
      <c r="A588" s="1200" t="s">
        <v>2559</v>
      </c>
      <c r="B588" s="1202" t="s">
        <v>2576</v>
      </c>
      <c r="C588" s="1946">
        <v>1</v>
      </c>
      <c r="D588" s="1950">
        <v>0</v>
      </c>
      <c r="E588" s="1946">
        <v>6</v>
      </c>
      <c r="F588" s="1950">
        <v>1</v>
      </c>
      <c r="G588" s="1948">
        <v>7</v>
      </c>
      <c r="H588" s="1951">
        <v>1</v>
      </c>
    </row>
    <row r="589" spans="1:8" ht="20.100000000000001" customHeight="1">
      <c r="A589" s="1200" t="s">
        <v>2560</v>
      </c>
      <c r="B589" s="1202" t="s">
        <v>2577</v>
      </c>
      <c r="C589" s="1946">
        <v>2</v>
      </c>
      <c r="D589" s="1950">
        <v>0</v>
      </c>
      <c r="E589" s="1946">
        <v>6</v>
      </c>
      <c r="F589" s="1950">
        <v>1</v>
      </c>
      <c r="G589" s="1948">
        <v>8</v>
      </c>
      <c r="H589" s="1951">
        <v>1</v>
      </c>
    </row>
    <row r="590" spans="1:8" ht="20.100000000000001" customHeight="1">
      <c r="A590" s="1200" t="s">
        <v>2561</v>
      </c>
      <c r="B590" s="1202" t="s">
        <v>2578</v>
      </c>
      <c r="C590" s="1946">
        <v>2</v>
      </c>
      <c r="D590" s="1950">
        <v>0</v>
      </c>
      <c r="E590" s="1946">
        <v>6</v>
      </c>
      <c r="F590" s="1950">
        <v>1</v>
      </c>
      <c r="G590" s="1948">
        <v>8</v>
      </c>
      <c r="H590" s="1951">
        <v>1</v>
      </c>
    </row>
    <row r="591" spans="1:8" ht="20.100000000000001" customHeight="1">
      <c r="A591" s="1200" t="s">
        <v>2562</v>
      </c>
      <c r="B591" s="1202" t="s">
        <v>2579</v>
      </c>
      <c r="C591" s="1946">
        <v>2</v>
      </c>
      <c r="D591" s="1950">
        <v>0</v>
      </c>
      <c r="E591" s="1946">
        <v>6</v>
      </c>
      <c r="F591" s="1950">
        <v>1</v>
      </c>
      <c r="G591" s="1948">
        <v>8</v>
      </c>
      <c r="H591" s="1951">
        <v>1</v>
      </c>
    </row>
    <row r="592" spans="1:8" ht="20.100000000000001" customHeight="1">
      <c r="A592" s="1200" t="s">
        <v>2563</v>
      </c>
      <c r="B592" s="1202" t="s">
        <v>2580</v>
      </c>
      <c r="C592" s="1946">
        <v>2</v>
      </c>
      <c r="D592" s="1950">
        <v>0</v>
      </c>
      <c r="E592" s="1946">
        <v>6</v>
      </c>
      <c r="F592" s="1950">
        <v>1</v>
      </c>
      <c r="G592" s="1948">
        <v>8</v>
      </c>
      <c r="H592" s="1951">
        <v>1</v>
      </c>
    </row>
    <row r="593" spans="1:8" ht="20.100000000000001" customHeight="1">
      <c r="A593" s="1200" t="s">
        <v>2564</v>
      </c>
      <c r="B593" s="1202" t="s">
        <v>2581</v>
      </c>
      <c r="C593" s="1946">
        <v>2</v>
      </c>
      <c r="D593" s="1950">
        <v>0</v>
      </c>
      <c r="E593" s="1946">
        <v>6</v>
      </c>
      <c r="F593" s="1950">
        <v>1</v>
      </c>
      <c r="G593" s="1948">
        <v>8</v>
      </c>
      <c r="H593" s="1951">
        <v>1</v>
      </c>
    </row>
    <row r="594" spans="1:8" ht="20.100000000000001" customHeight="1">
      <c r="A594" s="1200" t="s">
        <v>2565</v>
      </c>
      <c r="B594" s="1202" t="s">
        <v>2582</v>
      </c>
      <c r="C594" s="1946">
        <v>0</v>
      </c>
      <c r="D594" s="1950">
        <v>0</v>
      </c>
      <c r="E594" s="1946">
        <v>0</v>
      </c>
      <c r="F594" s="1950">
        <v>1</v>
      </c>
      <c r="G594" s="1948">
        <v>0</v>
      </c>
      <c r="H594" s="1951">
        <v>1</v>
      </c>
    </row>
    <row r="595" spans="1:8" ht="20.100000000000001" customHeight="1">
      <c r="A595" s="181"/>
      <c r="B595" s="182"/>
      <c r="C595" s="1946">
        <v>0</v>
      </c>
      <c r="D595" s="1950"/>
      <c r="E595" s="1946">
        <v>0</v>
      </c>
      <c r="F595" s="1950"/>
      <c r="G595" s="1948">
        <v>0</v>
      </c>
      <c r="H595" s="1951">
        <v>0</v>
      </c>
    </row>
    <row r="596" spans="1:8" ht="20.100000000000001" customHeight="1">
      <c r="A596" s="2102" t="s">
        <v>2338</v>
      </c>
      <c r="B596" s="2103"/>
      <c r="C596" s="192">
        <f>+C6+C124+C197+C372+C389+C412+C503</f>
        <v>26642</v>
      </c>
      <c r="D596" s="193">
        <v>107398</v>
      </c>
      <c r="E596" s="192">
        <f t="shared" ref="E596:G596" si="0">+E6+E124+E197+E372+E389+E412+E503</f>
        <v>17073</v>
      </c>
      <c r="F596" s="193">
        <v>79313</v>
      </c>
      <c r="G596" s="192">
        <f t="shared" si="0"/>
        <v>43715</v>
      </c>
      <c r="H596" s="193">
        <v>186710</v>
      </c>
    </row>
    <row r="597" spans="1:8" ht="20.100000000000001" customHeight="1">
      <c r="A597" s="2094" t="s">
        <v>2339</v>
      </c>
      <c r="B597" s="2095"/>
      <c r="C597" s="192">
        <f>+C7+C125+C198+C373+C390+C413+C504</f>
        <v>36607</v>
      </c>
      <c r="D597" s="193">
        <f t="shared" ref="D597:G597" si="1">+D7+D125+D198+D373+D390+D413+D504</f>
        <v>60266.559999999998</v>
      </c>
      <c r="E597" s="192">
        <f t="shared" si="1"/>
        <v>55291</v>
      </c>
      <c r="F597" s="193">
        <v>219713</v>
      </c>
      <c r="G597" s="192">
        <f t="shared" si="1"/>
        <v>91898</v>
      </c>
      <c r="H597" s="193">
        <v>279980</v>
      </c>
    </row>
    <row r="598" spans="1:8" ht="20.100000000000001" customHeight="1" thickBot="1">
      <c r="A598" s="2096" t="s">
        <v>2340</v>
      </c>
      <c r="B598" s="2097"/>
      <c r="C598" s="194">
        <f>+C8+C126+C199+C374+C391+C414+C505</f>
        <v>204745</v>
      </c>
      <c r="D598" s="195">
        <f t="shared" ref="D598:G598" si="2">+D8+D126+D199+D374+D391+D414+D505</f>
        <v>786843.15999999992</v>
      </c>
      <c r="E598" s="194">
        <f t="shared" si="2"/>
        <v>311858</v>
      </c>
      <c r="F598" s="195">
        <v>1110965</v>
      </c>
      <c r="G598" s="194">
        <f t="shared" si="2"/>
        <v>516603</v>
      </c>
      <c r="H598" s="195">
        <v>1897808</v>
      </c>
    </row>
  </sheetData>
  <mergeCells count="26">
    <mergeCell ref="C2:H2"/>
    <mergeCell ref="A4:A5"/>
    <mergeCell ref="B4:B5"/>
    <mergeCell ref="C4:D4"/>
    <mergeCell ref="E4:F4"/>
    <mergeCell ref="G4:H4"/>
    <mergeCell ref="A389:B389"/>
    <mergeCell ref="A6:B6"/>
    <mergeCell ref="A7:B7"/>
    <mergeCell ref="A8:B8"/>
    <mergeCell ref="A9:B9"/>
    <mergeCell ref="A10:B10"/>
    <mergeCell ref="A35:B35"/>
    <mergeCell ref="A36:B36"/>
    <mergeCell ref="A117:B117"/>
    <mergeCell ref="A118:B118"/>
    <mergeCell ref="A124:B124"/>
    <mergeCell ref="A125:B125"/>
    <mergeCell ref="A597:B597"/>
    <mergeCell ref="A598:B598"/>
    <mergeCell ref="A390:B390"/>
    <mergeCell ref="A412:B412"/>
    <mergeCell ref="A413:B413"/>
    <mergeCell ref="A503:B503"/>
    <mergeCell ref="A504:B504"/>
    <mergeCell ref="A596:B596"/>
  </mergeCells>
  <conditionalFormatting sqref="A192:A193">
    <cfRule type="duplicateValues" dxfId="16" priority="9" stopIfTrue="1"/>
  </conditionalFormatting>
  <conditionalFormatting sqref="A200:A368">
    <cfRule type="duplicateValues" dxfId="15" priority="12" stopIfTrue="1"/>
  </conditionalFormatting>
  <conditionalFormatting sqref="A369">
    <cfRule type="duplicateValues" dxfId="14" priority="1" stopIfTrue="1"/>
  </conditionalFormatting>
  <conditionalFormatting sqref="A370">
    <cfRule type="duplicateValues" dxfId="13" priority="7" stopIfTrue="1"/>
  </conditionalFormatting>
  <conditionalFormatting sqref="A406:A408 A411:A414 A502:A598">
    <cfRule type="duplicateValues" dxfId="12" priority="17" stopIfTrue="1"/>
  </conditionalFormatting>
  <conditionalFormatting sqref="A415:A453 A478:A479 A487:A488">
    <cfRule type="duplicateValues" dxfId="11" priority="4" stopIfTrue="1"/>
  </conditionalFormatting>
  <conditionalFormatting sqref="A454:A477">
    <cfRule type="duplicateValues" dxfId="10" priority="2" stopIfTrue="1"/>
  </conditionalFormatting>
  <conditionalFormatting sqref="A487:A488">
    <cfRule type="duplicateValues" dxfId="9" priority="3" stopIfTrue="1"/>
  </conditionalFormatting>
  <conditionalFormatting sqref="A489:A491 A493:A497">
    <cfRule type="duplicateValues" dxfId="8" priority="5" stopIfTrue="1"/>
  </conditionalFormatting>
  <conditionalFormatting sqref="A489:A497">
    <cfRule type="duplicateValues" dxfId="7" priority="6" stopIfTrue="1"/>
  </conditionalFormatting>
  <conditionalFormatting sqref="A502:A503">
    <cfRule type="duplicateValues" dxfId="6" priority="16" stopIfTrue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:AF35"/>
  <sheetViews>
    <sheetView tabSelected="1" view="pageBreakPreview" topLeftCell="A16" zoomScaleSheetLayoutView="100" workbookViewId="0">
      <selection activeCell="Z27" sqref="Z27"/>
    </sheetView>
  </sheetViews>
  <sheetFormatPr defaultRowHeight="15.75"/>
  <cols>
    <col min="1" max="1" width="21.42578125" style="249" customWidth="1"/>
    <col min="2" max="2" width="6.5703125" style="249" customWidth="1"/>
    <col min="3" max="3" width="6.7109375" style="249" customWidth="1"/>
    <col min="4" max="4" width="6.5703125" style="249" customWidth="1"/>
    <col min="5" max="11" width="4" style="249" customWidth="1"/>
    <col min="12" max="14" width="4" style="247" customWidth="1"/>
    <col min="15" max="15" width="4" style="248" customWidth="1"/>
    <col min="16" max="17" width="4" style="249" customWidth="1"/>
    <col min="18" max="19" width="4" style="247" customWidth="1"/>
    <col min="20" max="20" width="4" style="248" customWidth="1"/>
    <col min="21" max="22" width="4" style="249" customWidth="1"/>
    <col min="23" max="23" width="4" style="250" customWidth="1"/>
    <col min="24" max="24" width="4" style="249" customWidth="1"/>
    <col min="25" max="25" width="5.5703125" style="249" customWidth="1"/>
    <col min="26" max="26" width="4.5703125" style="249" customWidth="1"/>
    <col min="27" max="30" width="4" style="249" customWidth="1"/>
    <col min="31" max="31" width="4.140625" style="249" customWidth="1"/>
    <col min="32" max="32" width="4" style="249" customWidth="1"/>
    <col min="33" max="16384" width="9.140625" style="249"/>
  </cols>
  <sheetData>
    <row r="1" spans="1:32" ht="15.75" customHeight="1">
      <c r="A1" s="824"/>
      <c r="B1" s="825" t="s">
        <v>0</v>
      </c>
      <c r="C1" s="826" t="s">
        <v>2378</v>
      </c>
      <c r="D1" s="827"/>
      <c r="E1" s="827"/>
      <c r="F1" s="827"/>
      <c r="G1" s="827"/>
      <c r="H1" s="827"/>
      <c r="I1" s="827"/>
      <c r="J1" s="827"/>
      <c r="K1" s="827"/>
      <c r="L1" s="827"/>
      <c r="M1" s="827"/>
      <c r="N1" s="827"/>
      <c r="O1" s="827"/>
      <c r="P1" s="827"/>
      <c r="Q1" s="828"/>
    </row>
    <row r="2" spans="1:32" ht="15.75" customHeight="1">
      <c r="A2" s="824"/>
      <c r="B2" s="825" t="s">
        <v>1</v>
      </c>
      <c r="C2" s="1959">
        <v>7044445</v>
      </c>
      <c r="D2" s="1960"/>
      <c r="E2" s="827"/>
      <c r="F2" s="827"/>
      <c r="G2" s="827"/>
      <c r="H2" s="827"/>
      <c r="I2" s="827"/>
      <c r="J2" s="827"/>
      <c r="K2" s="827"/>
      <c r="L2" s="827"/>
      <c r="M2" s="827"/>
      <c r="N2" s="827"/>
      <c r="O2" s="827"/>
      <c r="P2" s="827"/>
      <c r="Q2" s="828"/>
    </row>
    <row r="3" spans="1:32">
      <c r="A3" s="824"/>
      <c r="B3" s="825" t="s">
        <v>2</v>
      </c>
      <c r="C3" s="826" t="s">
        <v>7727</v>
      </c>
      <c r="D3" s="827"/>
      <c r="E3" s="827"/>
      <c r="F3" s="827"/>
      <c r="G3" s="827"/>
      <c r="H3" s="827"/>
      <c r="I3" s="827"/>
      <c r="J3" s="827"/>
      <c r="K3" s="827"/>
      <c r="L3" s="827"/>
      <c r="M3" s="827"/>
      <c r="N3" s="827"/>
      <c r="O3" s="827"/>
      <c r="P3" s="827"/>
      <c r="Q3" s="828"/>
    </row>
    <row r="4" spans="1:32">
      <c r="A4" s="824"/>
      <c r="B4" s="825" t="s">
        <v>3192</v>
      </c>
      <c r="C4" s="268" t="s">
        <v>3158</v>
      </c>
      <c r="D4" s="829"/>
      <c r="E4" s="829"/>
      <c r="F4" s="829"/>
      <c r="G4" s="829"/>
      <c r="H4" s="829"/>
      <c r="I4" s="829"/>
      <c r="J4" s="829"/>
      <c r="K4" s="829"/>
      <c r="L4" s="829"/>
      <c r="M4" s="829"/>
      <c r="N4" s="829"/>
      <c r="O4" s="829"/>
      <c r="P4" s="829"/>
      <c r="Q4" s="830"/>
    </row>
    <row r="5" spans="1:32" ht="12.75" customHeight="1">
      <c r="A5" s="251"/>
      <c r="C5" s="288"/>
    </row>
    <row r="6" spans="1:32" s="253" customFormat="1" ht="34.5" customHeight="1">
      <c r="A6" s="1964" t="s">
        <v>3193</v>
      </c>
      <c r="B6" s="1958" t="s">
        <v>7723</v>
      </c>
      <c r="C6" s="1958" t="s">
        <v>7724</v>
      </c>
      <c r="D6" s="1958" t="s">
        <v>7725</v>
      </c>
      <c r="E6" s="1961" t="s">
        <v>3194</v>
      </c>
      <c r="F6" s="1961"/>
      <c r="G6" s="1961"/>
      <c r="H6" s="1961"/>
      <c r="I6" s="1964" t="s">
        <v>3195</v>
      </c>
      <c r="J6" s="1964"/>
      <c r="K6" s="1964"/>
      <c r="L6" s="1964"/>
      <c r="M6" s="1964"/>
      <c r="N6" s="1964"/>
      <c r="O6" s="1964"/>
      <c r="P6" s="1964"/>
      <c r="Q6" s="1964"/>
      <c r="R6" s="1964"/>
      <c r="S6" s="1964"/>
      <c r="T6" s="1964"/>
      <c r="U6" s="1964"/>
      <c r="V6" s="1964"/>
      <c r="W6" s="1964"/>
      <c r="X6" s="1964"/>
      <c r="Y6" s="1964"/>
      <c r="Z6" s="1964"/>
      <c r="AA6" s="1964"/>
      <c r="AB6" s="1964"/>
      <c r="AC6" s="1964"/>
      <c r="AD6" s="1961" t="s">
        <v>3196</v>
      </c>
      <c r="AE6" s="1961"/>
      <c r="AF6" s="1961"/>
    </row>
    <row r="7" spans="1:32" ht="47.25" customHeight="1">
      <c r="A7" s="1964"/>
      <c r="B7" s="1958"/>
      <c r="C7" s="1958"/>
      <c r="D7" s="1958"/>
      <c r="E7" s="1958" t="s">
        <v>3197</v>
      </c>
      <c r="F7" s="1958" t="s">
        <v>3198</v>
      </c>
      <c r="G7" s="1958" t="s">
        <v>3199</v>
      </c>
      <c r="H7" s="1962" t="s">
        <v>1437</v>
      </c>
      <c r="I7" s="1958" t="s">
        <v>3200</v>
      </c>
      <c r="J7" s="1958" t="s">
        <v>3201</v>
      </c>
      <c r="K7" s="1958" t="s">
        <v>3202</v>
      </c>
      <c r="L7" s="1963" t="s">
        <v>3203</v>
      </c>
      <c r="M7" s="1963"/>
      <c r="N7" s="1963"/>
      <c r="O7" s="1963"/>
      <c r="P7" s="1963"/>
      <c r="Q7" s="1958" t="s">
        <v>3204</v>
      </c>
      <c r="R7" s="1958" t="s">
        <v>3205</v>
      </c>
      <c r="S7" s="1961" t="s">
        <v>3206</v>
      </c>
      <c r="T7" s="1961"/>
      <c r="U7" s="1961"/>
      <c r="V7" s="1961"/>
      <c r="W7" s="1961"/>
      <c r="X7" s="1961"/>
      <c r="Y7" s="1958" t="s">
        <v>3207</v>
      </c>
      <c r="Z7" s="1958" t="s">
        <v>3208</v>
      </c>
      <c r="AA7" s="1958" t="s">
        <v>3209</v>
      </c>
      <c r="AB7" s="1958" t="s">
        <v>3210</v>
      </c>
      <c r="AC7" s="1958" t="s">
        <v>3211</v>
      </c>
      <c r="AD7" s="1961"/>
      <c r="AE7" s="1961"/>
      <c r="AF7" s="1961"/>
    </row>
    <row r="8" spans="1:32" ht="87" customHeight="1">
      <c r="A8" s="1964"/>
      <c r="B8" s="1958"/>
      <c r="C8" s="1958"/>
      <c r="D8" s="1958"/>
      <c r="E8" s="1958"/>
      <c r="F8" s="1958"/>
      <c r="G8" s="1958"/>
      <c r="H8" s="1962"/>
      <c r="I8" s="1958"/>
      <c r="J8" s="1958"/>
      <c r="K8" s="1958"/>
      <c r="L8" s="254" t="s">
        <v>3197</v>
      </c>
      <c r="M8" s="254" t="s">
        <v>3198</v>
      </c>
      <c r="N8" s="254" t="s">
        <v>3199</v>
      </c>
      <c r="O8" s="254" t="s">
        <v>3210</v>
      </c>
      <c r="P8" s="255" t="s">
        <v>3212</v>
      </c>
      <c r="Q8" s="1958"/>
      <c r="R8" s="1958"/>
      <c r="S8" s="254" t="s">
        <v>3213</v>
      </c>
      <c r="T8" s="254" t="s">
        <v>3198</v>
      </c>
      <c r="U8" s="254" t="s">
        <v>3214</v>
      </c>
      <c r="V8" s="255" t="s">
        <v>3215</v>
      </c>
      <c r="W8" s="255" t="s">
        <v>3216</v>
      </c>
      <c r="X8" s="255" t="s">
        <v>3217</v>
      </c>
      <c r="Y8" s="1958"/>
      <c r="Z8" s="1958"/>
      <c r="AA8" s="1958"/>
      <c r="AB8" s="1958"/>
      <c r="AC8" s="1958"/>
      <c r="AD8" s="254" t="s">
        <v>3218</v>
      </c>
      <c r="AE8" s="254" t="s">
        <v>3219</v>
      </c>
      <c r="AF8" s="254" t="s">
        <v>3220</v>
      </c>
    </row>
    <row r="9" spans="1:32" s="256" customFormat="1">
      <c r="A9" s="1930" t="s">
        <v>3221</v>
      </c>
      <c r="B9" s="831"/>
      <c r="C9" s="831"/>
      <c r="D9" s="831" t="e">
        <f>C9/H9/3.65</f>
        <v>#DIV/0!</v>
      </c>
      <c r="E9" s="257"/>
      <c r="F9" s="257"/>
      <c r="G9" s="832"/>
      <c r="H9" s="259">
        <f>SUM(E9:G9)</f>
        <v>0</v>
      </c>
      <c r="I9" s="833">
        <v>6</v>
      </c>
      <c r="J9" s="833"/>
      <c r="K9" s="833">
        <v>6</v>
      </c>
      <c r="L9" s="832"/>
      <c r="M9" s="832"/>
      <c r="N9" s="832"/>
      <c r="O9" s="832"/>
      <c r="P9" s="834">
        <f>SUM(L9:O9)</f>
        <v>0</v>
      </c>
      <c r="Q9" s="881">
        <f>I9-P9</f>
        <v>6</v>
      </c>
      <c r="R9" s="833">
        <v>1</v>
      </c>
      <c r="S9" s="833"/>
      <c r="T9" s="832"/>
      <c r="U9" s="832"/>
      <c r="V9" s="832"/>
      <c r="W9" s="832"/>
      <c r="X9" s="834">
        <f>SUM(S9:W9)</f>
        <v>0</v>
      </c>
      <c r="Y9" s="881">
        <f>R9-X9</f>
        <v>1</v>
      </c>
      <c r="Z9" s="833"/>
      <c r="AA9" s="257"/>
      <c r="AB9" s="257"/>
      <c r="AC9" s="882">
        <f t="shared" ref="AC9:AC24" si="0">Z9-(AA9+AB9)</f>
        <v>0</v>
      </c>
      <c r="AD9" s="833"/>
      <c r="AE9" s="833"/>
      <c r="AF9" s="833"/>
    </row>
    <row r="10" spans="1:32" s="256" customFormat="1">
      <c r="A10" s="1931" t="s">
        <v>1441</v>
      </c>
      <c r="B10" s="831">
        <v>1093</v>
      </c>
      <c r="C10" s="835">
        <v>9307</v>
      </c>
      <c r="D10" s="831">
        <f>C10/H10/90*100</f>
        <v>80.789930555555557</v>
      </c>
      <c r="E10" s="257">
        <v>115</v>
      </c>
      <c r="F10" s="257">
        <v>7</v>
      </c>
      <c r="G10" s="257">
        <v>6</v>
      </c>
      <c r="H10" s="259">
        <f t="shared" ref="H10:H24" si="1">SUM(E10:G10)</f>
        <v>128</v>
      </c>
      <c r="I10" s="833">
        <v>40</v>
      </c>
      <c r="J10" s="833">
        <v>11</v>
      </c>
      <c r="K10" s="833">
        <v>31</v>
      </c>
      <c r="L10" s="832">
        <f>ROUND(E10*0.18+E10*0.18*0.25+1.4,0)</f>
        <v>27</v>
      </c>
      <c r="M10" s="832">
        <f>F10*0.4+F10*0.4*0.25</f>
        <v>3.5000000000000004</v>
      </c>
      <c r="N10" s="832">
        <f>G10*0.6+G10*0.6*0.25</f>
        <v>4.5</v>
      </c>
      <c r="O10" s="832"/>
      <c r="P10" s="834">
        <f t="shared" ref="P10:P24" si="2">SUM(L10:O10)</f>
        <v>35</v>
      </c>
      <c r="Q10" s="881">
        <f t="shared" ref="Q10:Q23" si="3">I10-P10</f>
        <v>5</v>
      </c>
      <c r="R10" s="833">
        <v>111</v>
      </c>
      <c r="S10" s="833">
        <f>ROUND(E10*0.5+E10*0.5*0.25,0)</f>
        <v>72</v>
      </c>
      <c r="T10" s="832">
        <f>ROUND(F10*2+F10*2*0.25,0)</f>
        <v>18</v>
      </c>
      <c r="U10" s="832">
        <f>G10*4+G10*4*0.25</f>
        <v>30</v>
      </c>
      <c r="V10" s="832">
        <f>ROUND(E10*0.08+E10*0.08*0.25,0)</f>
        <v>12</v>
      </c>
      <c r="W10" s="832"/>
      <c r="X10" s="834">
        <f t="shared" ref="X10:X24" si="4">SUM(S10:W10)</f>
        <v>132</v>
      </c>
      <c r="Y10" s="881">
        <f t="shared" ref="Y10:Y24" si="5">R10-X10</f>
        <v>-21</v>
      </c>
      <c r="Z10" s="833"/>
      <c r="AA10" s="257"/>
      <c r="AB10" s="257"/>
      <c r="AC10" s="882">
        <f t="shared" si="0"/>
        <v>0</v>
      </c>
      <c r="AD10" s="833"/>
      <c r="AE10" s="833"/>
      <c r="AF10" s="833"/>
    </row>
    <row r="11" spans="1:32" s="256" customFormat="1">
      <c r="A11" s="1932" t="s">
        <v>1491</v>
      </c>
      <c r="B11" s="831">
        <v>117</v>
      </c>
      <c r="C11" s="835">
        <v>890</v>
      </c>
      <c r="D11" s="831">
        <f>C11/H11/90*100</f>
        <v>32.962962962962969</v>
      </c>
      <c r="E11" s="257">
        <v>30</v>
      </c>
      <c r="F11" s="257"/>
      <c r="G11" s="257"/>
      <c r="H11" s="259">
        <f t="shared" si="1"/>
        <v>30</v>
      </c>
      <c r="I11" s="833">
        <v>6</v>
      </c>
      <c r="J11" s="833"/>
      <c r="K11" s="833">
        <v>6</v>
      </c>
      <c r="L11" s="832">
        <f>E11*0.18</f>
        <v>5.3999999999999995</v>
      </c>
      <c r="M11" s="832"/>
      <c r="N11" s="832">
        <f t="shared" ref="N11:N20" si="6">G11*0.6+G11*0.6*0.25</f>
        <v>0</v>
      </c>
      <c r="O11" s="832"/>
      <c r="P11" s="834">
        <f t="shared" si="2"/>
        <v>5.3999999999999995</v>
      </c>
      <c r="Q11" s="881">
        <f t="shared" si="3"/>
        <v>0.60000000000000053</v>
      </c>
      <c r="R11" s="833">
        <v>13</v>
      </c>
      <c r="S11" s="833">
        <f>E11*0.5</f>
        <v>15</v>
      </c>
      <c r="T11" s="832"/>
      <c r="U11" s="832">
        <f t="shared" ref="U11:U20" si="7">G11*4+G11*4*0.25</f>
        <v>0</v>
      </c>
      <c r="V11" s="832">
        <f>H11*0.08</f>
        <v>2.4</v>
      </c>
      <c r="W11" s="832"/>
      <c r="X11" s="834">
        <f t="shared" si="4"/>
        <v>17.399999999999999</v>
      </c>
      <c r="Y11" s="881">
        <f t="shared" si="5"/>
        <v>-4.3999999999999986</v>
      </c>
      <c r="Z11" s="833"/>
      <c r="AA11" s="257">
        <f>ROUND(E11*0.02, 0)</f>
        <v>1</v>
      </c>
      <c r="AB11" s="257"/>
      <c r="AC11" s="882">
        <f t="shared" si="0"/>
        <v>-1</v>
      </c>
      <c r="AD11" s="833"/>
      <c r="AE11" s="833"/>
      <c r="AF11" s="833"/>
    </row>
    <row r="12" spans="1:32" s="256" customFormat="1" ht="27">
      <c r="A12" s="1932" t="s">
        <v>1492</v>
      </c>
      <c r="B12" s="831">
        <v>233</v>
      </c>
      <c r="C12" s="835">
        <v>1510</v>
      </c>
      <c r="D12" s="831">
        <f t="shared" ref="D12:D24" si="8">C12/H12/90*100</f>
        <v>27.962962962962962</v>
      </c>
      <c r="E12" s="257">
        <v>57</v>
      </c>
      <c r="F12" s="257"/>
      <c r="G12" s="257">
        <v>3</v>
      </c>
      <c r="H12" s="259">
        <v>60</v>
      </c>
      <c r="I12" s="833">
        <v>14</v>
      </c>
      <c r="J12" s="833">
        <v>1</v>
      </c>
      <c r="K12" s="833">
        <v>11</v>
      </c>
      <c r="L12" s="832">
        <f>E12*0.2</f>
        <v>11.4</v>
      </c>
      <c r="M12" s="832">
        <f>F12*0.4</f>
        <v>0</v>
      </c>
      <c r="N12" s="832">
        <f>G12*0.6</f>
        <v>1.7999999999999998</v>
      </c>
      <c r="O12" s="832"/>
      <c r="P12" s="834">
        <f t="shared" si="2"/>
        <v>13.2</v>
      </c>
      <c r="Q12" s="881">
        <f t="shared" si="3"/>
        <v>0.80000000000000071</v>
      </c>
      <c r="R12" s="833">
        <v>45</v>
      </c>
      <c r="S12" s="833">
        <f>E12*0.6</f>
        <v>34.199999999999996</v>
      </c>
      <c r="T12" s="832">
        <f>F12*2</f>
        <v>0</v>
      </c>
      <c r="U12" s="832">
        <f t="shared" si="7"/>
        <v>15</v>
      </c>
      <c r="V12" s="832">
        <f>E12*0.1</f>
        <v>5.7</v>
      </c>
      <c r="W12" s="832"/>
      <c r="X12" s="834">
        <f t="shared" si="4"/>
        <v>54.9</v>
      </c>
      <c r="Y12" s="881">
        <f t="shared" si="5"/>
        <v>-9.8999999999999986</v>
      </c>
      <c r="Z12" s="833">
        <v>1</v>
      </c>
      <c r="AA12" s="257">
        <f>ROUND(E12*0.02, 0)</f>
        <v>1</v>
      </c>
      <c r="AB12" s="257"/>
      <c r="AC12" s="882">
        <f t="shared" si="0"/>
        <v>0</v>
      </c>
      <c r="AD12" s="833"/>
      <c r="AE12" s="833"/>
      <c r="AF12" s="833"/>
    </row>
    <row r="13" spans="1:32" s="256" customFormat="1">
      <c r="A13" s="1931" t="s">
        <v>1442</v>
      </c>
      <c r="B13" s="831">
        <v>90</v>
      </c>
      <c r="C13" s="835">
        <v>2151</v>
      </c>
      <c r="D13" s="831">
        <f t="shared" si="8"/>
        <v>39.833333333333336</v>
      </c>
      <c r="E13" s="257">
        <v>58</v>
      </c>
      <c r="F13" s="257">
        <v>2</v>
      </c>
      <c r="G13" s="257"/>
      <c r="H13" s="259">
        <f t="shared" si="1"/>
        <v>60</v>
      </c>
      <c r="I13" s="833">
        <v>10</v>
      </c>
      <c r="J13" s="833">
        <v>3</v>
      </c>
      <c r="K13" s="833">
        <v>7</v>
      </c>
      <c r="L13" s="832">
        <f>E13*0.15</f>
        <v>8.6999999999999993</v>
      </c>
      <c r="M13" s="832">
        <f>F13*0.4</f>
        <v>0.8</v>
      </c>
      <c r="N13" s="832">
        <f>G13*0.6+G13*0.6*0.25</f>
        <v>0</v>
      </c>
      <c r="O13" s="832"/>
      <c r="P13" s="834">
        <f t="shared" si="2"/>
        <v>9.5</v>
      </c>
      <c r="Q13" s="881">
        <f t="shared" si="3"/>
        <v>0.5</v>
      </c>
      <c r="R13" s="833">
        <v>21</v>
      </c>
      <c r="S13" s="833">
        <f>E13*0.38</f>
        <v>22.04</v>
      </c>
      <c r="T13" s="832">
        <f>F13*2</f>
        <v>4</v>
      </c>
      <c r="U13" s="832">
        <f t="shared" si="7"/>
        <v>0</v>
      </c>
      <c r="V13" s="832">
        <f>E13*0.12</f>
        <v>6.96</v>
      </c>
      <c r="W13" s="832"/>
      <c r="X13" s="834">
        <f t="shared" si="4"/>
        <v>33</v>
      </c>
      <c r="Y13" s="881">
        <f t="shared" si="5"/>
        <v>-12</v>
      </c>
      <c r="Z13" s="833">
        <v>3</v>
      </c>
      <c r="AA13" s="257">
        <f>ROUND(E13*0.02, 0)</f>
        <v>1</v>
      </c>
      <c r="AB13" s="257"/>
      <c r="AC13" s="882">
        <f t="shared" si="0"/>
        <v>2</v>
      </c>
      <c r="AD13" s="833"/>
      <c r="AE13" s="833"/>
      <c r="AF13" s="833"/>
    </row>
    <row r="14" spans="1:32" s="256" customFormat="1">
      <c r="A14" s="1932" t="s">
        <v>1436</v>
      </c>
      <c r="B14" s="831">
        <v>1310</v>
      </c>
      <c r="C14" s="835">
        <v>5765</v>
      </c>
      <c r="D14" s="831">
        <f t="shared" si="8"/>
        <v>54.284369114877592</v>
      </c>
      <c r="E14" s="257">
        <v>102</v>
      </c>
      <c r="F14" s="257">
        <v>6</v>
      </c>
      <c r="G14" s="257">
        <v>10</v>
      </c>
      <c r="H14" s="259">
        <f t="shared" si="1"/>
        <v>118</v>
      </c>
      <c r="I14" s="833">
        <v>28</v>
      </c>
      <c r="J14" s="833">
        <v>6</v>
      </c>
      <c r="K14" s="833">
        <v>22</v>
      </c>
      <c r="L14" s="832">
        <f>ROUND(E14*0.2+E14*0.2*0.25, 0)</f>
        <v>26</v>
      </c>
      <c r="M14" s="832">
        <f>ROUND(F14*0.4+F14*0.4*0.25, 0)</f>
        <v>3</v>
      </c>
      <c r="N14" s="832">
        <f t="shared" si="6"/>
        <v>7.5</v>
      </c>
      <c r="O14" s="832"/>
      <c r="P14" s="834">
        <f t="shared" si="2"/>
        <v>36.5</v>
      </c>
      <c r="Q14" s="881">
        <f t="shared" si="3"/>
        <v>-8.5</v>
      </c>
      <c r="R14" s="833">
        <v>123</v>
      </c>
      <c r="S14" s="833">
        <f>E14*0.5+E14*0.5*0.25</f>
        <v>63.75</v>
      </c>
      <c r="T14" s="832">
        <f>F14*2+F14*2*0.25</f>
        <v>15</v>
      </c>
      <c r="U14" s="832">
        <f t="shared" si="7"/>
        <v>50</v>
      </c>
      <c r="V14" s="832">
        <f>ROUND(E14*0.3+E14*0.3*0.25,0)</f>
        <v>38</v>
      </c>
      <c r="W14" s="832"/>
      <c r="X14" s="834">
        <f t="shared" si="4"/>
        <v>166.75</v>
      </c>
      <c r="Y14" s="881">
        <f t="shared" si="5"/>
        <v>-43.75</v>
      </c>
      <c r="Z14" s="833"/>
      <c r="AA14" s="257"/>
      <c r="AB14" s="257"/>
      <c r="AC14" s="882">
        <f t="shared" si="0"/>
        <v>0</v>
      </c>
      <c r="AD14" s="833"/>
      <c r="AE14" s="833"/>
      <c r="AF14" s="833"/>
    </row>
    <row r="15" spans="1:32" s="256" customFormat="1">
      <c r="A15" s="1932" t="s">
        <v>1489</v>
      </c>
      <c r="B15" s="831">
        <v>367</v>
      </c>
      <c r="C15" s="835">
        <v>2254</v>
      </c>
      <c r="D15" s="831">
        <f t="shared" si="8"/>
        <v>67.687687687687685</v>
      </c>
      <c r="E15" s="257">
        <v>33</v>
      </c>
      <c r="F15" s="257"/>
      <c r="G15" s="257">
        <v>4</v>
      </c>
      <c r="H15" s="259">
        <f t="shared" si="1"/>
        <v>37</v>
      </c>
      <c r="I15" s="833">
        <v>9</v>
      </c>
      <c r="J15" s="833">
        <v>2</v>
      </c>
      <c r="K15" s="833">
        <v>6</v>
      </c>
      <c r="L15" s="832">
        <f>E15*0.2+E15*0.2*0.25</f>
        <v>8.25</v>
      </c>
      <c r="M15" s="832">
        <f>F15*0.4+F15*0.4*0.25</f>
        <v>0</v>
      </c>
      <c r="N15" s="832">
        <f t="shared" si="6"/>
        <v>3</v>
      </c>
      <c r="O15" s="832"/>
      <c r="P15" s="834">
        <f t="shared" si="2"/>
        <v>11.25</v>
      </c>
      <c r="Q15" s="881">
        <f t="shared" si="3"/>
        <v>-2.25</v>
      </c>
      <c r="R15" s="833">
        <v>45</v>
      </c>
      <c r="S15" s="833">
        <f>E15*0.5+E15*0.5*0.25</f>
        <v>20.625</v>
      </c>
      <c r="T15" s="832">
        <f>F15*2+F15*2*0.25</f>
        <v>0</v>
      </c>
      <c r="U15" s="832">
        <f t="shared" si="7"/>
        <v>20</v>
      </c>
      <c r="V15" s="832">
        <f>E15*0.3+E15*0.3*0.25</f>
        <v>12.375</v>
      </c>
      <c r="W15" s="832"/>
      <c r="X15" s="834">
        <f t="shared" si="4"/>
        <v>53</v>
      </c>
      <c r="Y15" s="881">
        <f t="shared" si="5"/>
        <v>-8</v>
      </c>
      <c r="Z15" s="833"/>
      <c r="AA15" s="257"/>
      <c r="AB15" s="257"/>
      <c r="AC15" s="882">
        <f t="shared" si="0"/>
        <v>0</v>
      </c>
      <c r="AD15" s="833"/>
      <c r="AE15" s="833"/>
      <c r="AF15" s="833"/>
    </row>
    <row r="16" spans="1:32" s="256" customFormat="1">
      <c r="A16" s="1932" t="s">
        <v>1488</v>
      </c>
      <c r="B16" s="831">
        <v>323</v>
      </c>
      <c r="C16" s="835">
        <v>1508</v>
      </c>
      <c r="D16" s="831">
        <f t="shared" si="8"/>
        <v>42.962962962962962</v>
      </c>
      <c r="E16" s="257">
        <v>37</v>
      </c>
      <c r="F16" s="257"/>
      <c r="G16" s="257">
        <v>2</v>
      </c>
      <c r="H16" s="259">
        <f t="shared" si="1"/>
        <v>39</v>
      </c>
      <c r="I16" s="833">
        <v>14</v>
      </c>
      <c r="J16" s="833">
        <v>5</v>
      </c>
      <c r="K16" s="833">
        <v>9</v>
      </c>
      <c r="L16" s="832">
        <f>ROUND(E16*0.18,0)</f>
        <v>7</v>
      </c>
      <c r="M16" s="832">
        <f>ROUND(F16*0.4,0)</f>
        <v>0</v>
      </c>
      <c r="N16" s="832">
        <f>G16*0.6</f>
        <v>1.2</v>
      </c>
      <c r="O16" s="832"/>
      <c r="P16" s="834">
        <f t="shared" si="2"/>
        <v>8.1999999999999993</v>
      </c>
      <c r="Q16" s="881">
        <f t="shared" si="3"/>
        <v>5.8000000000000007</v>
      </c>
      <c r="R16" s="833">
        <v>30</v>
      </c>
      <c r="S16" s="833">
        <f>E16*0.5</f>
        <v>18.5</v>
      </c>
      <c r="T16" s="832">
        <f>F16*2</f>
        <v>0</v>
      </c>
      <c r="U16" s="832">
        <f t="shared" si="7"/>
        <v>10</v>
      </c>
      <c r="V16" s="832">
        <f>E16*0.2</f>
        <v>7.4</v>
      </c>
      <c r="W16" s="832"/>
      <c r="X16" s="834">
        <f t="shared" si="4"/>
        <v>35.9</v>
      </c>
      <c r="Y16" s="881">
        <f t="shared" si="5"/>
        <v>-5.8999999999999986</v>
      </c>
      <c r="Z16" s="833"/>
      <c r="AA16" s="257">
        <f>E16*0.03</f>
        <v>1.1099999999999999</v>
      </c>
      <c r="AB16" s="257"/>
      <c r="AC16" s="882">
        <f t="shared" si="0"/>
        <v>-1.1099999999999999</v>
      </c>
      <c r="AD16" s="833"/>
      <c r="AE16" s="833"/>
      <c r="AF16" s="833"/>
    </row>
    <row r="17" spans="1:32" s="256" customFormat="1" ht="27">
      <c r="A17" s="1932" t="s">
        <v>1443</v>
      </c>
      <c r="B17" s="831">
        <v>1300</v>
      </c>
      <c r="C17" s="835">
        <v>3846</v>
      </c>
      <c r="D17" s="831">
        <f t="shared" si="8"/>
        <v>87.210884353741505</v>
      </c>
      <c r="E17" s="257">
        <v>46</v>
      </c>
      <c r="F17" s="257"/>
      <c r="G17" s="257">
        <v>3</v>
      </c>
      <c r="H17" s="259">
        <f t="shared" si="1"/>
        <v>49</v>
      </c>
      <c r="I17" s="833">
        <v>27</v>
      </c>
      <c r="J17" s="833">
        <v>6</v>
      </c>
      <c r="K17" s="833">
        <v>20</v>
      </c>
      <c r="L17" s="832">
        <f>E17*0.18+4.7</f>
        <v>12.98</v>
      </c>
      <c r="M17" s="832">
        <f>F17*0.4</f>
        <v>0</v>
      </c>
      <c r="N17" s="832">
        <f>G17*0.6</f>
        <v>1.7999999999999998</v>
      </c>
      <c r="O17" s="832"/>
      <c r="P17" s="834">
        <f t="shared" si="2"/>
        <v>14.780000000000001</v>
      </c>
      <c r="Q17" s="881">
        <f t="shared" si="3"/>
        <v>12.219999999999999</v>
      </c>
      <c r="R17" s="833">
        <v>67</v>
      </c>
      <c r="S17" s="833">
        <f>E17*0.5</f>
        <v>23</v>
      </c>
      <c r="T17" s="832">
        <f>F17*2</f>
        <v>0</v>
      </c>
      <c r="U17" s="832">
        <f t="shared" si="7"/>
        <v>15</v>
      </c>
      <c r="V17" s="832">
        <f>E17*0.2</f>
        <v>9.2000000000000011</v>
      </c>
      <c r="W17" s="832"/>
      <c r="X17" s="834">
        <f t="shared" si="4"/>
        <v>47.2</v>
      </c>
      <c r="Y17" s="881">
        <f t="shared" si="5"/>
        <v>19.799999999999997</v>
      </c>
      <c r="Z17" s="833"/>
      <c r="AA17" s="257"/>
      <c r="AB17" s="257"/>
      <c r="AC17" s="882">
        <f t="shared" si="0"/>
        <v>0</v>
      </c>
      <c r="AD17" s="833"/>
      <c r="AE17" s="833"/>
      <c r="AF17" s="833"/>
    </row>
    <row r="18" spans="1:32" s="256" customFormat="1">
      <c r="A18" s="1932" t="s">
        <v>3222</v>
      </c>
      <c r="B18" s="831">
        <v>1076</v>
      </c>
      <c r="C18" s="835">
        <v>2901</v>
      </c>
      <c r="D18" s="831">
        <f t="shared" si="8"/>
        <v>111.14942528735632</v>
      </c>
      <c r="E18" s="1939">
        <v>19</v>
      </c>
      <c r="F18" s="1939">
        <v>10</v>
      </c>
      <c r="G18" s="1939"/>
      <c r="H18" s="1940">
        <f t="shared" si="1"/>
        <v>29</v>
      </c>
      <c r="I18" s="833">
        <v>9</v>
      </c>
      <c r="J18" s="833"/>
      <c r="K18" s="833">
        <v>8</v>
      </c>
      <c r="L18" s="832">
        <v>2</v>
      </c>
      <c r="M18" s="832">
        <f>F18*0.4</f>
        <v>4</v>
      </c>
      <c r="N18" s="832">
        <f t="shared" si="6"/>
        <v>0</v>
      </c>
      <c r="O18" s="832"/>
      <c r="P18" s="834">
        <f t="shared" si="2"/>
        <v>6</v>
      </c>
      <c r="Q18" s="881">
        <f t="shared" si="3"/>
        <v>3</v>
      </c>
      <c r="R18" s="833">
        <v>33</v>
      </c>
      <c r="S18" s="833">
        <f>E18*0.6</f>
        <v>11.4</v>
      </c>
      <c r="T18" s="832">
        <f>F18*2</f>
        <v>20</v>
      </c>
      <c r="U18" s="832">
        <f t="shared" si="7"/>
        <v>0</v>
      </c>
      <c r="V18" s="832"/>
      <c r="W18" s="832"/>
      <c r="X18" s="834">
        <f t="shared" si="4"/>
        <v>31.4</v>
      </c>
      <c r="Y18" s="881">
        <f t="shared" si="5"/>
        <v>1.6000000000000014</v>
      </c>
      <c r="Z18" s="833"/>
      <c r="AA18" s="257"/>
      <c r="AB18" s="257"/>
      <c r="AC18" s="882">
        <f t="shared" si="0"/>
        <v>0</v>
      </c>
      <c r="AD18" s="833"/>
      <c r="AE18" s="833"/>
      <c r="AF18" s="833"/>
    </row>
    <row r="19" spans="1:32" s="256" customFormat="1" ht="27">
      <c r="A19" s="1932" t="s">
        <v>3223</v>
      </c>
      <c r="B19" s="831"/>
      <c r="C19" s="835"/>
      <c r="D19" s="831" t="e">
        <f t="shared" si="8"/>
        <v>#DIV/0!</v>
      </c>
      <c r="E19" s="257"/>
      <c r="F19" s="257"/>
      <c r="G19" s="257"/>
      <c r="H19" s="259">
        <f t="shared" si="1"/>
        <v>0</v>
      </c>
      <c r="I19" s="833">
        <v>6</v>
      </c>
      <c r="J19" s="833"/>
      <c r="K19" s="833">
        <v>6</v>
      </c>
      <c r="L19" s="832">
        <v>5</v>
      </c>
      <c r="M19" s="832"/>
      <c r="N19" s="832">
        <f t="shared" si="6"/>
        <v>0</v>
      </c>
      <c r="O19" s="832"/>
      <c r="P19" s="834">
        <f t="shared" si="2"/>
        <v>5</v>
      </c>
      <c r="Q19" s="881">
        <f t="shared" si="3"/>
        <v>1</v>
      </c>
      <c r="R19" s="833">
        <v>12</v>
      </c>
      <c r="S19" s="833">
        <v>10</v>
      </c>
      <c r="T19" s="832"/>
      <c r="U19" s="832">
        <f t="shared" si="7"/>
        <v>0</v>
      </c>
      <c r="V19" s="832"/>
      <c r="W19" s="832"/>
      <c r="X19" s="834">
        <f t="shared" si="4"/>
        <v>10</v>
      </c>
      <c r="Y19" s="881">
        <f t="shared" si="5"/>
        <v>2</v>
      </c>
      <c r="Z19" s="833"/>
      <c r="AA19" s="257"/>
      <c r="AB19" s="257"/>
      <c r="AC19" s="882">
        <f t="shared" si="0"/>
        <v>0</v>
      </c>
      <c r="AD19" s="833"/>
      <c r="AE19" s="833"/>
      <c r="AF19" s="833"/>
    </row>
    <row r="20" spans="1:32" s="256" customFormat="1">
      <c r="A20" s="1932" t="s">
        <v>1493</v>
      </c>
      <c r="B20" s="831"/>
      <c r="C20" s="835"/>
      <c r="D20" s="831" t="e">
        <f t="shared" si="8"/>
        <v>#DIV/0!</v>
      </c>
      <c r="E20" s="257"/>
      <c r="F20" s="257"/>
      <c r="G20" s="257"/>
      <c r="H20" s="259">
        <f t="shared" si="1"/>
        <v>0</v>
      </c>
      <c r="I20" s="833">
        <v>3</v>
      </c>
      <c r="J20" s="833"/>
      <c r="K20" s="833">
        <v>2</v>
      </c>
      <c r="L20" s="832">
        <v>4</v>
      </c>
      <c r="M20" s="832"/>
      <c r="N20" s="832">
        <f t="shared" si="6"/>
        <v>0</v>
      </c>
      <c r="O20" s="832"/>
      <c r="P20" s="834">
        <f t="shared" si="2"/>
        <v>4</v>
      </c>
      <c r="Q20" s="881">
        <f t="shared" si="3"/>
        <v>-1</v>
      </c>
      <c r="R20" s="833">
        <v>11</v>
      </c>
      <c r="S20" s="833">
        <v>3</v>
      </c>
      <c r="T20" s="832"/>
      <c r="U20" s="832">
        <f t="shared" si="7"/>
        <v>0</v>
      </c>
      <c r="V20" s="832"/>
      <c r="W20" s="832"/>
      <c r="X20" s="834">
        <f t="shared" si="4"/>
        <v>3</v>
      </c>
      <c r="Y20" s="881">
        <f t="shared" si="5"/>
        <v>8</v>
      </c>
      <c r="Z20" s="833"/>
      <c r="AA20" s="257"/>
      <c r="AB20" s="257"/>
      <c r="AC20" s="882">
        <f t="shared" si="0"/>
        <v>0</v>
      </c>
      <c r="AD20" s="833"/>
      <c r="AE20" s="833"/>
      <c r="AF20" s="833"/>
    </row>
    <row r="21" spans="1:32" s="256" customFormat="1">
      <c r="A21" s="1932" t="s">
        <v>3225</v>
      </c>
      <c r="B21" s="831">
        <v>95</v>
      </c>
      <c r="C21" s="835">
        <v>403</v>
      </c>
      <c r="D21" s="831">
        <f t="shared" si="8"/>
        <v>89.555555555555543</v>
      </c>
      <c r="E21" s="257"/>
      <c r="F21" s="257"/>
      <c r="G21" s="257">
        <v>5</v>
      </c>
      <c r="H21" s="259">
        <f t="shared" si="1"/>
        <v>5</v>
      </c>
      <c r="I21" s="833"/>
      <c r="J21" s="833"/>
      <c r="K21" s="833"/>
      <c r="L21" s="832"/>
      <c r="M21" s="832"/>
      <c r="N21" s="832">
        <f>G21*0.6+G21*0.6*0.25</f>
        <v>3.75</v>
      </c>
      <c r="O21" s="832"/>
      <c r="P21" s="834">
        <f t="shared" si="2"/>
        <v>3.75</v>
      </c>
      <c r="Q21" s="881">
        <f t="shared" si="3"/>
        <v>-3.75</v>
      </c>
      <c r="R21" s="833"/>
      <c r="S21" s="833"/>
      <c r="T21" s="832"/>
      <c r="U21" s="832">
        <f>G21*4+G21*4*0.25</f>
        <v>25</v>
      </c>
      <c r="V21" s="832"/>
      <c r="W21" s="832"/>
      <c r="X21" s="834">
        <f t="shared" si="4"/>
        <v>25</v>
      </c>
      <c r="Y21" s="881">
        <f t="shared" si="5"/>
        <v>-25</v>
      </c>
      <c r="Z21" s="833"/>
      <c r="AA21" s="257"/>
      <c r="AB21" s="257"/>
      <c r="AC21" s="882">
        <f t="shared" si="0"/>
        <v>0</v>
      </c>
      <c r="AD21" s="833"/>
      <c r="AE21" s="833"/>
      <c r="AF21" s="833"/>
    </row>
    <row r="22" spans="1:32" s="256" customFormat="1">
      <c r="A22" s="836" t="s">
        <v>3226</v>
      </c>
      <c r="B22" s="831"/>
      <c r="C22" s="835"/>
      <c r="D22" s="831" t="e">
        <f t="shared" si="8"/>
        <v>#DIV/0!</v>
      </c>
      <c r="E22" s="257"/>
      <c r="F22" s="257"/>
      <c r="G22" s="257"/>
      <c r="H22" s="259">
        <f t="shared" si="1"/>
        <v>0</v>
      </c>
      <c r="I22" s="833">
        <v>3</v>
      </c>
      <c r="J22" s="833"/>
      <c r="K22" s="833">
        <v>3</v>
      </c>
      <c r="L22" s="832">
        <v>6</v>
      </c>
      <c r="M22" s="832"/>
      <c r="N22" s="832"/>
      <c r="O22" s="832"/>
      <c r="P22" s="834">
        <f t="shared" si="2"/>
        <v>6</v>
      </c>
      <c r="Q22" s="881">
        <f t="shared" si="3"/>
        <v>-3</v>
      </c>
      <c r="R22" s="833">
        <v>9</v>
      </c>
      <c r="S22" s="833"/>
      <c r="T22" s="832"/>
      <c r="U22" s="832"/>
      <c r="V22" s="832"/>
      <c r="W22" s="832"/>
      <c r="X22" s="834">
        <f t="shared" si="4"/>
        <v>0</v>
      </c>
      <c r="Y22" s="881">
        <f t="shared" si="5"/>
        <v>9</v>
      </c>
      <c r="Z22" s="833"/>
      <c r="AA22" s="257"/>
      <c r="AB22" s="257"/>
      <c r="AC22" s="882">
        <f t="shared" si="0"/>
        <v>0</v>
      </c>
      <c r="AD22" s="833"/>
      <c r="AE22" s="833"/>
      <c r="AF22" s="833"/>
    </row>
    <row r="23" spans="1:32" s="256" customFormat="1">
      <c r="A23" s="836" t="s">
        <v>3227</v>
      </c>
      <c r="B23" s="831">
        <v>61</v>
      </c>
      <c r="C23" s="835">
        <v>219</v>
      </c>
      <c r="D23" s="831">
        <f t="shared" si="8"/>
        <v>12.166666666666666</v>
      </c>
      <c r="E23" s="257">
        <v>20</v>
      </c>
      <c r="F23" s="257"/>
      <c r="G23" s="257"/>
      <c r="H23" s="259">
        <v>20</v>
      </c>
      <c r="I23" s="833"/>
      <c r="J23" s="833"/>
      <c r="K23" s="833"/>
      <c r="L23" s="832"/>
      <c r="M23" s="832"/>
      <c r="N23" s="832"/>
      <c r="O23" s="832"/>
      <c r="P23" s="834">
        <f t="shared" si="2"/>
        <v>0</v>
      </c>
      <c r="Q23" s="881">
        <f t="shared" si="3"/>
        <v>0</v>
      </c>
      <c r="R23" s="833"/>
      <c r="S23" s="833"/>
      <c r="T23" s="832"/>
      <c r="U23" s="832"/>
      <c r="V23" s="832">
        <v>10</v>
      </c>
      <c r="W23" s="832"/>
      <c r="X23" s="834">
        <f t="shared" si="4"/>
        <v>10</v>
      </c>
      <c r="Y23" s="881">
        <f t="shared" si="5"/>
        <v>-10</v>
      </c>
      <c r="Z23" s="833"/>
      <c r="AA23" s="257"/>
      <c r="AB23" s="257"/>
      <c r="AC23" s="882">
        <f t="shared" si="0"/>
        <v>0</v>
      </c>
      <c r="AD23" s="833"/>
      <c r="AE23" s="833"/>
      <c r="AF23" s="833"/>
    </row>
    <row r="24" spans="1:32" ht="15.75" customHeight="1">
      <c r="A24" s="258"/>
      <c r="B24" s="259">
        <f>B10+B11+B12+B13+B14+B15+B16+B17+B23</f>
        <v>4894</v>
      </c>
      <c r="C24" s="259">
        <f>C10+C11+C12+C13+C14+C15+C16+C17+C21+C23</f>
        <v>27853</v>
      </c>
      <c r="D24" s="1938">
        <f t="shared" si="8"/>
        <v>56.680911680911684</v>
      </c>
      <c r="E24" s="259">
        <f>E10+E11+E12+E13+E14+E15+E16+E17+E23</f>
        <v>498</v>
      </c>
      <c r="F24" s="259">
        <f>F10+F13+F14</f>
        <v>15</v>
      </c>
      <c r="G24" s="259">
        <f>SUM(G9:G23)</f>
        <v>33</v>
      </c>
      <c r="H24" s="259">
        <f t="shared" si="1"/>
        <v>546</v>
      </c>
      <c r="I24" s="259">
        <f t="shared" ref="I24:O24" si="9">SUM(I9:I23)</f>
        <v>175</v>
      </c>
      <c r="J24" s="259">
        <f t="shared" si="9"/>
        <v>34</v>
      </c>
      <c r="K24" s="259">
        <f t="shared" si="9"/>
        <v>137</v>
      </c>
      <c r="L24" s="259">
        <f t="shared" si="9"/>
        <v>123.73</v>
      </c>
      <c r="M24" s="259">
        <f t="shared" si="9"/>
        <v>11.3</v>
      </c>
      <c r="N24" s="259">
        <f t="shared" si="9"/>
        <v>23.55</v>
      </c>
      <c r="O24" s="259">
        <f t="shared" si="9"/>
        <v>0</v>
      </c>
      <c r="P24" s="834">
        <f t="shared" si="2"/>
        <v>158.58000000000001</v>
      </c>
      <c r="Q24" s="837">
        <f>I24-P24</f>
        <v>16.419999999999987</v>
      </c>
      <c r="R24" s="259">
        <f t="shared" ref="R24:W24" si="10">SUM(R9:R23)</f>
        <v>521</v>
      </c>
      <c r="S24" s="259">
        <f t="shared" si="10"/>
        <v>293.51499999999999</v>
      </c>
      <c r="T24" s="259">
        <f t="shared" si="10"/>
        <v>57</v>
      </c>
      <c r="U24" s="259">
        <f t="shared" si="10"/>
        <v>165</v>
      </c>
      <c r="V24" s="259">
        <f t="shared" si="10"/>
        <v>104.03500000000001</v>
      </c>
      <c r="W24" s="259">
        <f t="shared" si="10"/>
        <v>0</v>
      </c>
      <c r="X24" s="834">
        <f t="shared" si="4"/>
        <v>619.54999999999995</v>
      </c>
      <c r="Y24" s="837">
        <f t="shared" si="5"/>
        <v>-98.549999999999955</v>
      </c>
      <c r="Z24" s="259">
        <f>SUM(Z9:Z23)</f>
        <v>4</v>
      </c>
      <c r="AA24" s="259">
        <f>SUM(AA9:AA23)</f>
        <v>4.1099999999999994</v>
      </c>
      <c r="AB24" s="259">
        <f>SUM(AB9:AB23)</f>
        <v>0</v>
      </c>
      <c r="AC24" s="838">
        <f t="shared" si="0"/>
        <v>-0.10999999999999943</v>
      </c>
      <c r="AD24" s="259">
        <f>SUM(AD9:AD23)</f>
        <v>0</v>
      </c>
      <c r="AE24" s="259">
        <f>SUM(AE9:AE23)</f>
        <v>0</v>
      </c>
      <c r="AF24" s="259">
        <f>SUM(AF9:AF23)</f>
        <v>0</v>
      </c>
    </row>
    <row r="25" spans="1:32">
      <c r="A25" s="839"/>
      <c r="B25" s="839"/>
      <c r="C25" s="839"/>
      <c r="D25" s="839"/>
      <c r="E25" s="839"/>
      <c r="F25" s="839"/>
      <c r="G25" s="250"/>
      <c r="H25" s="250"/>
      <c r="L25" s="260"/>
      <c r="M25" s="260"/>
      <c r="N25" s="260"/>
      <c r="O25" s="840"/>
      <c r="R25" s="260"/>
      <c r="S25" s="260"/>
      <c r="T25" s="840"/>
    </row>
    <row r="26" spans="1:32">
      <c r="A26" s="839"/>
      <c r="B26" s="839"/>
      <c r="C26" s="839"/>
      <c r="D26" s="839"/>
      <c r="E26" s="839"/>
      <c r="F26" s="839"/>
      <c r="G26" s="250"/>
      <c r="H26" s="250"/>
      <c r="L26" s="260"/>
      <c r="M26" s="260"/>
      <c r="N26" s="260"/>
      <c r="O26" s="840"/>
      <c r="R26" s="260"/>
      <c r="S26" s="260"/>
      <c r="T26" s="840"/>
    </row>
    <row r="27" spans="1:32">
      <c r="A27" s="261"/>
      <c r="B27" s="261"/>
      <c r="C27" s="261"/>
      <c r="D27" s="261"/>
      <c r="E27" s="261"/>
      <c r="F27" s="261"/>
      <c r="G27" s="262"/>
      <c r="H27" s="262"/>
      <c r="L27" s="263"/>
      <c r="M27" s="263"/>
      <c r="N27" s="263"/>
      <c r="O27" s="264"/>
      <c r="R27" s="263"/>
      <c r="S27" s="263"/>
      <c r="T27" s="264"/>
    </row>
    <row r="28" spans="1:32">
      <c r="A28" s="261"/>
      <c r="B28" s="261"/>
      <c r="C28" s="261"/>
      <c r="D28" s="261"/>
      <c r="E28" s="261"/>
      <c r="F28" s="261"/>
      <c r="G28" s="262"/>
      <c r="H28" s="262"/>
      <c r="L28" s="263"/>
      <c r="M28" s="263"/>
      <c r="N28" s="263"/>
      <c r="O28" s="264"/>
      <c r="R28" s="263"/>
      <c r="S28" s="263"/>
      <c r="T28" s="264"/>
    </row>
    <row r="29" spans="1:32">
      <c r="A29" s="261"/>
      <c r="B29" s="261"/>
      <c r="C29" s="261"/>
      <c r="D29" s="261"/>
      <c r="E29" s="261"/>
      <c r="F29" s="261"/>
      <c r="G29" s="262"/>
      <c r="H29" s="262"/>
      <c r="L29" s="263"/>
      <c r="M29" s="263"/>
      <c r="N29" s="263"/>
      <c r="O29" s="264"/>
      <c r="R29" s="263"/>
      <c r="S29" s="263"/>
      <c r="T29" s="264"/>
    </row>
    <row r="30" spans="1:32">
      <c r="A30" s="261"/>
      <c r="B30" s="261"/>
      <c r="C30" s="261"/>
      <c r="D30" s="261"/>
      <c r="E30" s="261"/>
      <c r="F30" s="261"/>
      <c r="G30" s="262"/>
      <c r="H30" s="262"/>
      <c r="L30" s="263"/>
      <c r="M30" s="263"/>
      <c r="N30" s="263"/>
      <c r="O30" s="264"/>
      <c r="R30" s="263"/>
      <c r="S30" s="263"/>
      <c r="T30" s="264"/>
    </row>
    <row r="31" spans="1:32">
      <c r="A31" s="265"/>
      <c r="B31" s="265"/>
      <c r="C31" s="265"/>
      <c r="D31" s="265"/>
      <c r="E31" s="265"/>
      <c r="F31" s="265"/>
    </row>
    <row r="32" spans="1:32">
      <c r="A32" s="265"/>
      <c r="B32" s="265"/>
      <c r="C32" s="265"/>
      <c r="D32" s="265"/>
      <c r="E32" s="265"/>
      <c r="F32" s="265"/>
    </row>
    <row r="33" spans="1:6">
      <c r="A33" s="265"/>
      <c r="B33" s="265"/>
      <c r="C33" s="265"/>
      <c r="D33" s="265"/>
      <c r="E33" s="265"/>
      <c r="F33" s="265"/>
    </row>
    <row r="34" spans="1:6">
      <c r="A34" s="265"/>
      <c r="B34" s="265"/>
      <c r="C34" s="265"/>
      <c r="D34" s="265"/>
      <c r="E34" s="265"/>
      <c r="F34" s="265"/>
    </row>
    <row r="35" spans="1:6">
      <c r="A35" s="265"/>
      <c r="B35" s="265"/>
      <c r="C35" s="265"/>
      <c r="D35" s="265"/>
      <c r="E35" s="265"/>
      <c r="F35" s="265"/>
    </row>
  </sheetData>
  <mergeCells count="24">
    <mergeCell ref="S7:X7"/>
    <mergeCell ref="Y7:Y8"/>
    <mergeCell ref="Z7:Z8"/>
    <mergeCell ref="A6:A8"/>
    <mergeCell ref="B6:B8"/>
    <mergeCell ref="C6:C8"/>
    <mergeCell ref="D6:D8"/>
    <mergeCell ref="E6:H6"/>
    <mergeCell ref="AA7:AA8"/>
    <mergeCell ref="AB7:AB8"/>
    <mergeCell ref="AC7:AC8"/>
    <mergeCell ref="C2:D2"/>
    <mergeCell ref="AD6:AF7"/>
    <mergeCell ref="E7:E8"/>
    <mergeCell ref="F7:F8"/>
    <mergeCell ref="G7:G8"/>
    <mergeCell ref="H7:H8"/>
    <mergeCell ref="I7:I8"/>
    <mergeCell ref="J7:J8"/>
    <mergeCell ref="K7:K8"/>
    <mergeCell ref="L7:P7"/>
    <mergeCell ref="Q7:Q8"/>
    <mergeCell ref="I6:AC6"/>
    <mergeCell ref="R7:R8"/>
  </mergeCells>
  <pageMargins left="0.23622047244094499" right="0.23" top="0.35433070866141703" bottom="0.36" header="0.31496062992126" footer="0.31496062992126"/>
  <pageSetup paperSize="9" scale="9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3145E-A732-482C-8732-C00BC9C996C2}">
  <sheetPr>
    <tabColor rgb="FFC00000"/>
  </sheetPr>
  <dimension ref="A1:AJ35"/>
  <sheetViews>
    <sheetView zoomScaleNormal="100" workbookViewId="0">
      <selection activeCell="O9" sqref="O9"/>
    </sheetView>
  </sheetViews>
  <sheetFormatPr defaultRowHeight="12.75"/>
  <cols>
    <col min="1" max="1" width="9.85546875" style="1523" customWidth="1"/>
    <col min="2" max="2" width="30" style="1523" customWidth="1"/>
    <col min="3" max="3" width="6.5703125" style="1523" customWidth="1"/>
    <col min="4" max="4" width="5.5703125" style="1523" customWidth="1"/>
    <col min="5" max="5" width="5.140625" style="1523" customWidth="1"/>
    <col min="6" max="6" width="5.28515625" style="1523" customWidth="1"/>
    <col min="7" max="7" width="5.85546875" style="1536" customWidth="1"/>
    <col min="8" max="8" width="6.140625" style="1536" customWidth="1"/>
    <col min="9" max="9" width="5.28515625" style="1536" customWidth="1"/>
    <col min="10" max="10" width="4.85546875" style="1536" customWidth="1"/>
    <col min="11" max="11" width="9.140625" style="1523"/>
    <col min="12" max="12" width="5.5703125" style="1523" customWidth="1"/>
    <col min="13" max="13" width="5.28515625" style="1523" customWidth="1"/>
    <col min="14" max="14" width="5.5703125" style="1523" customWidth="1"/>
    <col min="15" max="15" width="9.140625" style="1536"/>
    <col min="16" max="16" width="5.5703125" style="1536" customWidth="1"/>
    <col min="17" max="17" width="6.28515625" style="1536" bestFit="1" customWidth="1"/>
    <col min="18" max="18" width="5.7109375" style="1536" customWidth="1"/>
    <col min="19" max="19" width="12.28515625" style="1536" customWidth="1"/>
    <col min="20" max="20" width="14.140625" style="1523" customWidth="1"/>
    <col min="21" max="21" width="13" style="1523" customWidth="1"/>
    <col min="22" max="22" width="7.28515625" style="1523" customWidth="1"/>
    <col min="23" max="23" width="5.28515625" style="1523" customWidth="1"/>
    <col min="24" max="24" width="14.42578125" style="1523" bestFit="1" customWidth="1"/>
    <col min="25" max="26" width="12" style="1523" customWidth="1"/>
    <col min="27" max="27" width="12.7109375" style="1523" customWidth="1"/>
    <col min="28" max="28" width="16.5703125" style="1523" customWidth="1"/>
    <col min="29" max="32" width="12" style="1523" customWidth="1"/>
    <col min="33" max="35" width="12.28515625" style="1523" customWidth="1"/>
    <col min="36" max="257" width="9.140625" style="1523"/>
    <col min="258" max="258" width="9.85546875" style="1523" customWidth="1"/>
    <col min="259" max="259" width="30" style="1523" customWidth="1"/>
    <col min="260" max="260" width="6.5703125" style="1523" customWidth="1"/>
    <col min="261" max="261" width="5.5703125" style="1523" customWidth="1"/>
    <col min="262" max="262" width="5.140625" style="1523" customWidth="1"/>
    <col min="263" max="263" width="5.28515625" style="1523" customWidth="1"/>
    <col min="264" max="264" width="5.85546875" style="1523" customWidth="1"/>
    <col min="265" max="265" width="6.140625" style="1523" customWidth="1"/>
    <col min="266" max="266" width="5.28515625" style="1523" customWidth="1"/>
    <col min="267" max="267" width="4.85546875" style="1523" customWidth="1"/>
    <col min="268" max="268" width="9.140625" style="1523"/>
    <col min="269" max="269" width="5.5703125" style="1523" customWidth="1"/>
    <col min="270" max="270" width="5.28515625" style="1523" customWidth="1"/>
    <col min="271" max="271" width="5.5703125" style="1523" customWidth="1"/>
    <col min="272" max="272" width="9.140625" style="1523"/>
    <col min="273" max="273" width="5.5703125" style="1523" customWidth="1"/>
    <col min="274" max="274" width="6.28515625" style="1523" bestFit="1" customWidth="1"/>
    <col min="275" max="275" width="5.7109375" style="1523" customWidth="1"/>
    <col min="276" max="276" width="11.85546875" style="1523" customWidth="1"/>
    <col min="277" max="277" width="10.85546875" style="1523" customWidth="1"/>
    <col min="278" max="278" width="7.28515625" style="1523" customWidth="1"/>
    <col min="279" max="279" width="5.28515625" style="1523" customWidth="1"/>
    <col min="280" max="280" width="14.42578125" style="1523" bestFit="1" customWidth="1"/>
    <col min="281" max="282" width="12" style="1523" customWidth="1"/>
    <col min="283" max="283" width="12.7109375" style="1523" customWidth="1"/>
    <col min="284" max="284" width="16.5703125" style="1523" customWidth="1"/>
    <col min="285" max="288" width="12" style="1523" customWidth="1"/>
    <col min="289" max="291" width="12.28515625" style="1523" customWidth="1"/>
    <col min="292" max="513" width="9.140625" style="1523"/>
    <col min="514" max="514" width="9.85546875" style="1523" customWidth="1"/>
    <col min="515" max="515" width="30" style="1523" customWidth="1"/>
    <col min="516" max="516" width="6.5703125" style="1523" customWidth="1"/>
    <col min="517" max="517" width="5.5703125" style="1523" customWidth="1"/>
    <col min="518" max="518" width="5.140625" style="1523" customWidth="1"/>
    <col min="519" max="519" width="5.28515625" style="1523" customWidth="1"/>
    <col min="520" max="520" width="5.85546875" style="1523" customWidth="1"/>
    <col min="521" max="521" width="6.140625" style="1523" customWidth="1"/>
    <col min="522" max="522" width="5.28515625" style="1523" customWidth="1"/>
    <col min="523" max="523" width="4.85546875" style="1523" customWidth="1"/>
    <col min="524" max="524" width="9.140625" style="1523"/>
    <col min="525" max="525" width="5.5703125" style="1523" customWidth="1"/>
    <col min="526" max="526" width="5.28515625" style="1523" customWidth="1"/>
    <col min="527" max="527" width="5.5703125" style="1523" customWidth="1"/>
    <col min="528" max="528" width="9.140625" style="1523"/>
    <col min="529" max="529" width="5.5703125" style="1523" customWidth="1"/>
    <col min="530" max="530" width="6.28515625" style="1523" bestFit="1" customWidth="1"/>
    <col min="531" max="531" width="5.7109375" style="1523" customWidth="1"/>
    <col min="532" max="532" width="11.85546875" style="1523" customWidth="1"/>
    <col min="533" max="533" width="10.85546875" style="1523" customWidth="1"/>
    <col min="534" max="534" width="7.28515625" style="1523" customWidth="1"/>
    <col min="535" max="535" width="5.28515625" style="1523" customWidth="1"/>
    <col min="536" max="536" width="14.42578125" style="1523" bestFit="1" customWidth="1"/>
    <col min="537" max="538" width="12" style="1523" customWidth="1"/>
    <col min="539" max="539" width="12.7109375" style="1523" customWidth="1"/>
    <col min="540" max="540" width="16.5703125" style="1523" customWidth="1"/>
    <col min="541" max="544" width="12" style="1523" customWidth="1"/>
    <col min="545" max="547" width="12.28515625" style="1523" customWidth="1"/>
    <col min="548" max="769" width="9.140625" style="1523"/>
    <col min="770" max="770" width="9.85546875" style="1523" customWidth="1"/>
    <col min="771" max="771" width="30" style="1523" customWidth="1"/>
    <col min="772" max="772" width="6.5703125" style="1523" customWidth="1"/>
    <col min="773" max="773" width="5.5703125" style="1523" customWidth="1"/>
    <col min="774" max="774" width="5.140625" style="1523" customWidth="1"/>
    <col min="775" max="775" width="5.28515625" style="1523" customWidth="1"/>
    <col min="776" max="776" width="5.85546875" style="1523" customWidth="1"/>
    <col min="777" max="777" width="6.140625" style="1523" customWidth="1"/>
    <col min="778" max="778" width="5.28515625" style="1523" customWidth="1"/>
    <col min="779" max="779" width="4.85546875" style="1523" customWidth="1"/>
    <col min="780" max="780" width="9.140625" style="1523"/>
    <col min="781" max="781" width="5.5703125" style="1523" customWidth="1"/>
    <col min="782" max="782" width="5.28515625" style="1523" customWidth="1"/>
    <col min="783" max="783" width="5.5703125" style="1523" customWidth="1"/>
    <col min="784" max="784" width="9.140625" style="1523"/>
    <col min="785" max="785" width="5.5703125" style="1523" customWidth="1"/>
    <col min="786" max="786" width="6.28515625" style="1523" bestFit="1" customWidth="1"/>
    <col min="787" max="787" width="5.7109375" style="1523" customWidth="1"/>
    <col min="788" max="788" width="11.85546875" style="1523" customWidth="1"/>
    <col min="789" max="789" width="10.85546875" style="1523" customWidth="1"/>
    <col min="790" max="790" width="7.28515625" style="1523" customWidth="1"/>
    <col min="791" max="791" width="5.28515625" style="1523" customWidth="1"/>
    <col min="792" max="792" width="14.42578125" style="1523" bestFit="1" customWidth="1"/>
    <col min="793" max="794" width="12" style="1523" customWidth="1"/>
    <col min="795" max="795" width="12.7109375" style="1523" customWidth="1"/>
    <col min="796" max="796" width="16.5703125" style="1523" customWidth="1"/>
    <col min="797" max="800" width="12" style="1523" customWidth="1"/>
    <col min="801" max="803" width="12.28515625" style="1523" customWidth="1"/>
    <col min="804" max="1025" width="9.140625" style="1523"/>
    <col min="1026" max="1026" width="9.85546875" style="1523" customWidth="1"/>
    <col min="1027" max="1027" width="30" style="1523" customWidth="1"/>
    <col min="1028" max="1028" width="6.5703125" style="1523" customWidth="1"/>
    <col min="1029" max="1029" width="5.5703125" style="1523" customWidth="1"/>
    <col min="1030" max="1030" width="5.140625" style="1523" customWidth="1"/>
    <col min="1031" max="1031" width="5.28515625" style="1523" customWidth="1"/>
    <col min="1032" max="1032" width="5.85546875" style="1523" customWidth="1"/>
    <col min="1033" max="1033" width="6.140625" style="1523" customWidth="1"/>
    <col min="1034" max="1034" width="5.28515625" style="1523" customWidth="1"/>
    <col min="1035" max="1035" width="4.85546875" style="1523" customWidth="1"/>
    <col min="1036" max="1036" width="9.140625" style="1523"/>
    <col min="1037" max="1037" width="5.5703125" style="1523" customWidth="1"/>
    <col min="1038" max="1038" width="5.28515625" style="1523" customWidth="1"/>
    <col min="1039" max="1039" width="5.5703125" style="1523" customWidth="1"/>
    <col min="1040" max="1040" width="9.140625" style="1523"/>
    <col min="1041" max="1041" width="5.5703125" style="1523" customWidth="1"/>
    <col min="1042" max="1042" width="6.28515625" style="1523" bestFit="1" customWidth="1"/>
    <col min="1043" max="1043" width="5.7109375" style="1523" customWidth="1"/>
    <col min="1044" max="1044" width="11.85546875" style="1523" customWidth="1"/>
    <col min="1045" max="1045" width="10.85546875" style="1523" customWidth="1"/>
    <col min="1046" max="1046" width="7.28515625" style="1523" customWidth="1"/>
    <col min="1047" max="1047" width="5.28515625" style="1523" customWidth="1"/>
    <col min="1048" max="1048" width="14.42578125" style="1523" bestFit="1" customWidth="1"/>
    <col min="1049" max="1050" width="12" style="1523" customWidth="1"/>
    <col min="1051" max="1051" width="12.7109375" style="1523" customWidth="1"/>
    <col min="1052" max="1052" width="16.5703125" style="1523" customWidth="1"/>
    <col min="1053" max="1056" width="12" style="1523" customWidth="1"/>
    <col min="1057" max="1059" width="12.28515625" style="1523" customWidth="1"/>
    <col min="1060" max="1281" width="9.140625" style="1523"/>
    <col min="1282" max="1282" width="9.85546875" style="1523" customWidth="1"/>
    <col min="1283" max="1283" width="30" style="1523" customWidth="1"/>
    <col min="1284" max="1284" width="6.5703125" style="1523" customWidth="1"/>
    <col min="1285" max="1285" width="5.5703125" style="1523" customWidth="1"/>
    <col min="1286" max="1286" width="5.140625" style="1523" customWidth="1"/>
    <col min="1287" max="1287" width="5.28515625" style="1523" customWidth="1"/>
    <col min="1288" max="1288" width="5.85546875" style="1523" customWidth="1"/>
    <col min="1289" max="1289" width="6.140625" style="1523" customWidth="1"/>
    <col min="1290" max="1290" width="5.28515625" style="1523" customWidth="1"/>
    <col min="1291" max="1291" width="4.85546875" style="1523" customWidth="1"/>
    <col min="1292" max="1292" width="9.140625" style="1523"/>
    <col min="1293" max="1293" width="5.5703125" style="1523" customWidth="1"/>
    <col min="1294" max="1294" width="5.28515625" style="1523" customWidth="1"/>
    <col min="1295" max="1295" width="5.5703125" style="1523" customWidth="1"/>
    <col min="1296" max="1296" width="9.140625" style="1523"/>
    <col min="1297" max="1297" width="5.5703125" style="1523" customWidth="1"/>
    <col min="1298" max="1298" width="6.28515625" style="1523" bestFit="1" customWidth="1"/>
    <col min="1299" max="1299" width="5.7109375" style="1523" customWidth="1"/>
    <col min="1300" max="1300" width="11.85546875" style="1523" customWidth="1"/>
    <col min="1301" max="1301" width="10.85546875" style="1523" customWidth="1"/>
    <col min="1302" max="1302" width="7.28515625" style="1523" customWidth="1"/>
    <col min="1303" max="1303" width="5.28515625" style="1523" customWidth="1"/>
    <col min="1304" max="1304" width="14.42578125" style="1523" bestFit="1" customWidth="1"/>
    <col min="1305" max="1306" width="12" style="1523" customWidth="1"/>
    <col min="1307" max="1307" width="12.7109375" style="1523" customWidth="1"/>
    <col min="1308" max="1308" width="16.5703125" style="1523" customWidth="1"/>
    <col min="1309" max="1312" width="12" style="1523" customWidth="1"/>
    <col min="1313" max="1315" width="12.28515625" style="1523" customWidth="1"/>
    <col min="1316" max="1537" width="9.140625" style="1523"/>
    <col min="1538" max="1538" width="9.85546875" style="1523" customWidth="1"/>
    <col min="1539" max="1539" width="30" style="1523" customWidth="1"/>
    <col min="1540" max="1540" width="6.5703125" style="1523" customWidth="1"/>
    <col min="1541" max="1541" width="5.5703125" style="1523" customWidth="1"/>
    <col min="1542" max="1542" width="5.140625" style="1523" customWidth="1"/>
    <col min="1543" max="1543" width="5.28515625" style="1523" customWidth="1"/>
    <col min="1544" max="1544" width="5.85546875" style="1523" customWidth="1"/>
    <col min="1545" max="1545" width="6.140625" style="1523" customWidth="1"/>
    <col min="1546" max="1546" width="5.28515625" style="1523" customWidth="1"/>
    <col min="1547" max="1547" width="4.85546875" style="1523" customWidth="1"/>
    <col min="1548" max="1548" width="9.140625" style="1523"/>
    <col min="1549" max="1549" width="5.5703125" style="1523" customWidth="1"/>
    <col min="1550" max="1550" width="5.28515625" style="1523" customWidth="1"/>
    <col min="1551" max="1551" width="5.5703125" style="1523" customWidth="1"/>
    <col min="1552" max="1552" width="9.140625" style="1523"/>
    <col min="1553" max="1553" width="5.5703125" style="1523" customWidth="1"/>
    <col min="1554" max="1554" width="6.28515625" style="1523" bestFit="1" customWidth="1"/>
    <col min="1555" max="1555" width="5.7109375" style="1523" customWidth="1"/>
    <col min="1556" max="1556" width="11.85546875" style="1523" customWidth="1"/>
    <col min="1557" max="1557" width="10.85546875" style="1523" customWidth="1"/>
    <col min="1558" max="1558" width="7.28515625" style="1523" customWidth="1"/>
    <col min="1559" max="1559" width="5.28515625" style="1523" customWidth="1"/>
    <col min="1560" max="1560" width="14.42578125" style="1523" bestFit="1" customWidth="1"/>
    <col min="1561" max="1562" width="12" style="1523" customWidth="1"/>
    <col min="1563" max="1563" width="12.7109375" style="1523" customWidth="1"/>
    <col min="1564" max="1564" width="16.5703125" style="1523" customWidth="1"/>
    <col min="1565" max="1568" width="12" style="1523" customWidth="1"/>
    <col min="1569" max="1571" width="12.28515625" style="1523" customWidth="1"/>
    <col min="1572" max="1793" width="9.140625" style="1523"/>
    <col min="1794" max="1794" width="9.85546875" style="1523" customWidth="1"/>
    <col min="1795" max="1795" width="30" style="1523" customWidth="1"/>
    <col min="1796" max="1796" width="6.5703125" style="1523" customWidth="1"/>
    <col min="1797" max="1797" width="5.5703125" style="1523" customWidth="1"/>
    <col min="1798" max="1798" width="5.140625" style="1523" customWidth="1"/>
    <col min="1799" max="1799" width="5.28515625" style="1523" customWidth="1"/>
    <col min="1800" max="1800" width="5.85546875" style="1523" customWidth="1"/>
    <col min="1801" max="1801" width="6.140625" style="1523" customWidth="1"/>
    <col min="1802" max="1802" width="5.28515625" style="1523" customWidth="1"/>
    <col min="1803" max="1803" width="4.85546875" style="1523" customWidth="1"/>
    <col min="1804" max="1804" width="9.140625" style="1523"/>
    <col min="1805" max="1805" width="5.5703125" style="1523" customWidth="1"/>
    <col min="1806" max="1806" width="5.28515625" style="1523" customWidth="1"/>
    <col min="1807" max="1807" width="5.5703125" style="1523" customWidth="1"/>
    <col min="1808" max="1808" width="9.140625" style="1523"/>
    <col min="1809" max="1809" width="5.5703125" style="1523" customWidth="1"/>
    <col min="1810" max="1810" width="6.28515625" style="1523" bestFit="1" customWidth="1"/>
    <col min="1811" max="1811" width="5.7109375" style="1523" customWidth="1"/>
    <col min="1812" max="1812" width="11.85546875" style="1523" customWidth="1"/>
    <col min="1813" max="1813" width="10.85546875" style="1523" customWidth="1"/>
    <col min="1814" max="1814" width="7.28515625" style="1523" customWidth="1"/>
    <col min="1815" max="1815" width="5.28515625" style="1523" customWidth="1"/>
    <col min="1816" max="1816" width="14.42578125" style="1523" bestFit="1" customWidth="1"/>
    <col min="1817" max="1818" width="12" style="1523" customWidth="1"/>
    <col min="1819" max="1819" width="12.7109375" style="1523" customWidth="1"/>
    <col min="1820" max="1820" width="16.5703125" style="1523" customWidth="1"/>
    <col min="1821" max="1824" width="12" style="1523" customWidth="1"/>
    <col min="1825" max="1827" width="12.28515625" style="1523" customWidth="1"/>
    <col min="1828" max="2049" width="9.140625" style="1523"/>
    <col min="2050" max="2050" width="9.85546875" style="1523" customWidth="1"/>
    <col min="2051" max="2051" width="30" style="1523" customWidth="1"/>
    <col min="2052" max="2052" width="6.5703125" style="1523" customWidth="1"/>
    <col min="2053" max="2053" width="5.5703125" style="1523" customWidth="1"/>
    <col min="2054" max="2054" width="5.140625" style="1523" customWidth="1"/>
    <col min="2055" max="2055" width="5.28515625" style="1523" customWidth="1"/>
    <col min="2056" max="2056" width="5.85546875" style="1523" customWidth="1"/>
    <col min="2057" max="2057" width="6.140625" style="1523" customWidth="1"/>
    <col min="2058" max="2058" width="5.28515625" style="1523" customWidth="1"/>
    <col min="2059" max="2059" width="4.85546875" style="1523" customWidth="1"/>
    <col min="2060" max="2060" width="9.140625" style="1523"/>
    <col min="2061" max="2061" width="5.5703125" style="1523" customWidth="1"/>
    <col min="2062" max="2062" width="5.28515625" style="1523" customWidth="1"/>
    <col min="2063" max="2063" width="5.5703125" style="1523" customWidth="1"/>
    <col min="2064" max="2064" width="9.140625" style="1523"/>
    <col min="2065" max="2065" width="5.5703125" style="1523" customWidth="1"/>
    <col min="2066" max="2066" width="6.28515625" style="1523" bestFit="1" customWidth="1"/>
    <col min="2067" max="2067" width="5.7109375" style="1523" customWidth="1"/>
    <col min="2068" max="2068" width="11.85546875" style="1523" customWidth="1"/>
    <col min="2069" max="2069" width="10.85546875" style="1523" customWidth="1"/>
    <col min="2070" max="2070" width="7.28515625" style="1523" customWidth="1"/>
    <col min="2071" max="2071" width="5.28515625" style="1523" customWidth="1"/>
    <col min="2072" max="2072" width="14.42578125" style="1523" bestFit="1" customWidth="1"/>
    <col min="2073" max="2074" width="12" style="1523" customWidth="1"/>
    <col min="2075" max="2075" width="12.7109375" style="1523" customWidth="1"/>
    <col min="2076" max="2076" width="16.5703125" style="1523" customWidth="1"/>
    <col min="2077" max="2080" width="12" style="1523" customWidth="1"/>
    <col min="2081" max="2083" width="12.28515625" style="1523" customWidth="1"/>
    <col min="2084" max="2305" width="9.140625" style="1523"/>
    <col min="2306" max="2306" width="9.85546875" style="1523" customWidth="1"/>
    <col min="2307" max="2307" width="30" style="1523" customWidth="1"/>
    <col min="2308" max="2308" width="6.5703125" style="1523" customWidth="1"/>
    <col min="2309" max="2309" width="5.5703125" style="1523" customWidth="1"/>
    <col min="2310" max="2310" width="5.140625" style="1523" customWidth="1"/>
    <col min="2311" max="2311" width="5.28515625" style="1523" customWidth="1"/>
    <col min="2312" max="2312" width="5.85546875" style="1523" customWidth="1"/>
    <col min="2313" max="2313" width="6.140625" style="1523" customWidth="1"/>
    <col min="2314" max="2314" width="5.28515625" style="1523" customWidth="1"/>
    <col min="2315" max="2315" width="4.85546875" style="1523" customWidth="1"/>
    <col min="2316" max="2316" width="9.140625" style="1523"/>
    <col min="2317" max="2317" width="5.5703125" style="1523" customWidth="1"/>
    <col min="2318" max="2318" width="5.28515625" style="1523" customWidth="1"/>
    <col min="2319" max="2319" width="5.5703125" style="1523" customWidth="1"/>
    <col min="2320" max="2320" width="9.140625" style="1523"/>
    <col min="2321" max="2321" width="5.5703125" style="1523" customWidth="1"/>
    <col min="2322" max="2322" width="6.28515625" style="1523" bestFit="1" customWidth="1"/>
    <col min="2323" max="2323" width="5.7109375" style="1523" customWidth="1"/>
    <col min="2324" max="2324" width="11.85546875" style="1523" customWidth="1"/>
    <col min="2325" max="2325" width="10.85546875" style="1523" customWidth="1"/>
    <col min="2326" max="2326" width="7.28515625" style="1523" customWidth="1"/>
    <col min="2327" max="2327" width="5.28515625" style="1523" customWidth="1"/>
    <col min="2328" max="2328" width="14.42578125" style="1523" bestFit="1" customWidth="1"/>
    <col min="2329" max="2330" width="12" style="1523" customWidth="1"/>
    <col min="2331" max="2331" width="12.7109375" style="1523" customWidth="1"/>
    <col min="2332" max="2332" width="16.5703125" style="1523" customWidth="1"/>
    <col min="2333" max="2336" width="12" style="1523" customWidth="1"/>
    <col min="2337" max="2339" width="12.28515625" style="1523" customWidth="1"/>
    <col min="2340" max="2561" width="9.140625" style="1523"/>
    <col min="2562" max="2562" width="9.85546875" style="1523" customWidth="1"/>
    <col min="2563" max="2563" width="30" style="1523" customWidth="1"/>
    <col min="2564" max="2564" width="6.5703125" style="1523" customWidth="1"/>
    <col min="2565" max="2565" width="5.5703125" style="1523" customWidth="1"/>
    <col min="2566" max="2566" width="5.140625" style="1523" customWidth="1"/>
    <col min="2567" max="2567" width="5.28515625" style="1523" customWidth="1"/>
    <col min="2568" max="2568" width="5.85546875" style="1523" customWidth="1"/>
    <col min="2569" max="2569" width="6.140625" style="1523" customWidth="1"/>
    <col min="2570" max="2570" width="5.28515625" style="1523" customWidth="1"/>
    <col min="2571" max="2571" width="4.85546875" style="1523" customWidth="1"/>
    <col min="2572" max="2572" width="9.140625" style="1523"/>
    <col min="2573" max="2573" width="5.5703125" style="1523" customWidth="1"/>
    <col min="2574" max="2574" width="5.28515625" style="1523" customWidth="1"/>
    <col min="2575" max="2575" width="5.5703125" style="1523" customWidth="1"/>
    <col min="2576" max="2576" width="9.140625" style="1523"/>
    <col min="2577" max="2577" width="5.5703125" style="1523" customWidth="1"/>
    <col min="2578" max="2578" width="6.28515625" style="1523" bestFit="1" customWidth="1"/>
    <col min="2579" max="2579" width="5.7109375" style="1523" customWidth="1"/>
    <col min="2580" max="2580" width="11.85546875" style="1523" customWidth="1"/>
    <col min="2581" max="2581" width="10.85546875" style="1523" customWidth="1"/>
    <col min="2582" max="2582" width="7.28515625" style="1523" customWidth="1"/>
    <col min="2583" max="2583" width="5.28515625" style="1523" customWidth="1"/>
    <col min="2584" max="2584" width="14.42578125" style="1523" bestFit="1" customWidth="1"/>
    <col min="2585" max="2586" width="12" style="1523" customWidth="1"/>
    <col min="2587" max="2587" width="12.7109375" style="1523" customWidth="1"/>
    <col min="2588" max="2588" width="16.5703125" style="1523" customWidth="1"/>
    <col min="2589" max="2592" width="12" style="1523" customWidth="1"/>
    <col min="2593" max="2595" width="12.28515625" style="1523" customWidth="1"/>
    <col min="2596" max="2817" width="9.140625" style="1523"/>
    <col min="2818" max="2818" width="9.85546875" style="1523" customWidth="1"/>
    <col min="2819" max="2819" width="30" style="1523" customWidth="1"/>
    <col min="2820" max="2820" width="6.5703125" style="1523" customWidth="1"/>
    <col min="2821" max="2821" width="5.5703125" style="1523" customWidth="1"/>
    <col min="2822" max="2822" width="5.140625" style="1523" customWidth="1"/>
    <col min="2823" max="2823" width="5.28515625" style="1523" customWidth="1"/>
    <col min="2824" max="2824" width="5.85546875" style="1523" customWidth="1"/>
    <col min="2825" max="2825" width="6.140625" style="1523" customWidth="1"/>
    <col min="2826" max="2826" width="5.28515625" style="1523" customWidth="1"/>
    <col min="2827" max="2827" width="4.85546875" style="1523" customWidth="1"/>
    <col min="2828" max="2828" width="9.140625" style="1523"/>
    <col min="2829" max="2829" width="5.5703125" style="1523" customWidth="1"/>
    <col min="2830" max="2830" width="5.28515625" style="1523" customWidth="1"/>
    <col min="2831" max="2831" width="5.5703125" style="1523" customWidth="1"/>
    <col min="2832" max="2832" width="9.140625" style="1523"/>
    <col min="2833" max="2833" width="5.5703125" style="1523" customWidth="1"/>
    <col min="2834" max="2834" width="6.28515625" style="1523" bestFit="1" customWidth="1"/>
    <col min="2835" max="2835" width="5.7109375" style="1523" customWidth="1"/>
    <col min="2836" max="2836" width="11.85546875" style="1523" customWidth="1"/>
    <col min="2837" max="2837" width="10.85546875" style="1523" customWidth="1"/>
    <col min="2838" max="2838" width="7.28515625" style="1523" customWidth="1"/>
    <col min="2839" max="2839" width="5.28515625" style="1523" customWidth="1"/>
    <col min="2840" max="2840" width="14.42578125" style="1523" bestFit="1" customWidth="1"/>
    <col min="2841" max="2842" width="12" style="1523" customWidth="1"/>
    <col min="2843" max="2843" width="12.7109375" style="1523" customWidth="1"/>
    <col min="2844" max="2844" width="16.5703125" style="1523" customWidth="1"/>
    <col min="2845" max="2848" width="12" style="1523" customWidth="1"/>
    <col min="2849" max="2851" width="12.28515625" style="1523" customWidth="1"/>
    <col min="2852" max="3073" width="9.140625" style="1523"/>
    <col min="3074" max="3074" width="9.85546875" style="1523" customWidth="1"/>
    <col min="3075" max="3075" width="30" style="1523" customWidth="1"/>
    <col min="3076" max="3076" width="6.5703125" style="1523" customWidth="1"/>
    <col min="3077" max="3077" width="5.5703125" style="1523" customWidth="1"/>
    <col min="3078" max="3078" width="5.140625" style="1523" customWidth="1"/>
    <col min="3079" max="3079" width="5.28515625" style="1523" customWidth="1"/>
    <col min="3080" max="3080" width="5.85546875" style="1523" customWidth="1"/>
    <col min="3081" max="3081" width="6.140625" style="1523" customWidth="1"/>
    <col min="3082" max="3082" width="5.28515625" style="1523" customWidth="1"/>
    <col min="3083" max="3083" width="4.85546875" style="1523" customWidth="1"/>
    <col min="3084" max="3084" width="9.140625" style="1523"/>
    <col min="3085" max="3085" width="5.5703125" style="1523" customWidth="1"/>
    <col min="3086" max="3086" width="5.28515625" style="1523" customWidth="1"/>
    <col min="3087" max="3087" width="5.5703125" style="1523" customWidth="1"/>
    <col min="3088" max="3088" width="9.140625" style="1523"/>
    <col min="3089" max="3089" width="5.5703125" style="1523" customWidth="1"/>
    <col min="3090" max="3090" width="6.28515625" style="1523" bestFit="1" customWidth="1"/>
    <col min="3091" max="3091" width="5.7109375" style="1523" customWidth="1"/>
    <col min="3092" max="3092" width="11.85546875" style="1523" customWidth="1"/>
    <col min="3093" max="3093" width="10.85546875" style="1523" customWidth="1"/>
    <col min="3094" max="3094" width="7.28515625" style="1523" customWidth="1"/>
    <col min="3095" max="3095" width="5.28515625" style="1523" customWidth="1"/>
    <col min="3096" max="3096" width="14.42578125" style="1523" bestFit="1" customWidth="1"/>
    <col min="3097" max="3098" width="12" style="1523" customWidth="1"/>
    <col min="3099" max="3099" width="12.7109375" style="1523" customWidth="1"/>
    <col min="3100" max="3100" width="16.5703125" style="1523" customWidth="1"/>
    <col min="3101" max="3104" width="12" style="1523" customWidth="1"/>
    <col min="3105" max="3107" width="12.28515625" style="1523" customWidth="1"/>
    <col min="3108" max="3329" width="9.140625" style="1523"/>
    <col min="3330" max="3330" width="9.85546875" style="1523" customWidth="1"/>
    <col min="3331" max="3331" width="30" style="1523" customWidth="1"/>
    <col min="3332" max="3332" width="6.5703125" style="1523" customWidth="1"/>
    <col min="3333" max="3333" width="5.5703125" style="1523" customWidth="1"/>
    <col min="3334" max="3334" width="5.140625" style="1523" customWidth="1"/>
    <col min="3335" max="3335" width="5.28515625" style="1523" customWidth="1"/>
    <col min="3336" max="3336" width="5.85546875" style="1523" customWidth="1"/>
    <col min="3337" max="3337" width="6.140625" style="1523" customWidth="1"/>
    <col min="3338" max="3338" width="5.28515625" style="1523" customWidth="1"/>
    <col min="3339" max="3339" width="4.85546875" style="1523" customWidth="1"/>
    <col min="3340" max="3340" width="9.140625" style="1523"/>
    <col min="3341" max="3341" width="5.5703125" style="1523" customWidth="1"/>
    <col min="3342" max="3342" width="5.28515625" style="1523" customWidth="1"/>
    <col min="3343" max="3343" width="5.5703125" style="1523" customWidth="1"/>
    <col min="3344" max="3344" width="9.140625" style="1523"/>
    <col min="3345" max="3345" width="5.5703125" style="1523" customWidth="1"/>
    <col min="3346" max="3346" width="6.28515625" style="1523" bestFit="1" customWidth="1"/>
    <col min="3347" max="3347" width="5.7109375" style="1523" customWidth="1"/>
    <col min="3348" max="3348" width="11.85546875" style="1523" customWidth="1"/>
    <col min="3349" max="3349" width="10.85546875" style="1523" customWidth="1"/>
    <col min="3350" max="3350" width="7.28515625" style="1523" customWidth="1"/>
    <col min="3351" max="3351" width="5.28515625" style="1523" customWidth="1"/>
    <col min="3352" max="3352" width="14.42578125" style="1523" bestFit="1" customWidth="1"/>
    <col min="3353" max="3354" width="12" style="1523" customWidth="1"/>
    <col min="3355" max="3355" width="12.7109375" style="1523" customWidth="1"/>
    <col min="3356" max="3356" width="16.5703125" style="1523" customWidth="1"/>
    <col min="3357" max="3360" width="12" style="1523" customWidth="1"/>
    <col min="3361" max="3363" width="12.28515625" style="1523" customWidth="1"/>
    <col min="3364" max="3585" width="9.140625" style="1523"/>
    <col min="3586" max="3586" width="9.85546875" style="1523" customWidth="1"/>
    <col min="3587" max="3587" width="30" style="1523" customWidth="1"/>
    <col min="3588" max="3588" width="6.5703125" style="1523" customWidth="1"/>
    <col min="3589" max="3589" width="5.5703125" style="1523" customWidth="1"/>
    <col min="3590" max="3590" width="5.140625" style="1523" customWidth="1"/>
    <col min="3591" max="3591" width="5.28515625" style="1523" customWidth="1"/>
    <col min="3592" max="3592" width="5.85546875" style="1523" customWidth="1"/>
    <col min="3593" max="3593" width="6.140625" style="1523" customWidth="1"/>
    <col min="3594" max="3594" width="5.28515625" style="1523" customWidth="1"/>
    <col min="3595" max="3595" width="4.85546875" style="1523" customWidth="1"/>
    <col min="3596" max="3596" width="9.140625" style="1523"/>
    <col min="3597" max="3597" width="5.5703125" style="1523" customWidth="1"/>
    <col min="3598" max="3598" width="5.28515625" style="1523" customWidth="1"/>
    <col min="3599" max="3599" width="5.5703125" style="1523" customWidth="1"/>
    <col min="3600" max="3600" width="9.140625" style="1523"/>
    <col min="3601" max="3601" width="5.5703125" style="1523" customWidth="1"/>
    <col min="3602" max="3602" width="6.28515625" style="1523" bestFit="1" customWidth="1"/>
    <col min="3603" max="3603" width="5.7109375" style="1523" customWidth="1"/>
    <col min="3604" max="3604" width="11.85546875" style="1523" customWidth="1"/>
    <col min="3605" max="3605" width="10.85546875" style="1523" customWidth="1"/>
    <col min="3606" max="3606" width="7.28515625" style="1523" customWidth="1"/>
    <col min="3607" max="3607" width="5.28515625" style="1523" customWidth="1"/>
    <col min="3608" max="3608" width="14.42578125" style="1523" bestFit="1" customWidth="1"/>
    <col min="3609" max="3610" width="12" style="1523" customWidth="1"/>
    <col min="3611" max="3611" width="12.7109375" style="1523" customWidth="1"/>
    <col min="3612" max="3612" width="16.5703125" style="1523" customWidth="1"/>
    <col min="3613" max="3616" width="12" style="1523" customWidth="1"/>
    <col min="3617" max="3619" width="12.28515625" style="1523" customWidth="1"/>
    <col min="3620" max="3841" width="9.140625" style="1523"/>
    <col min="3842" max="3842" width="9.85546875" style="1523" customWidth="1"/>
    <col min="3843" max="3843" width="30" style="1523" customWidth="1"/>
    <col min="3844" max="3844" width="6.5703125" style="1523" customWidth="1"/>
    <col min="3845" max="3845" width="5.5703125" style="1523" customWidth="1"/>
    <col min="3846" max="3846" width="5.140625" style="1523" customWidth="1"/>
    <col min="3847" max="3847" width="5.28515625" style="1523" customWidth="1"/>
    <col min="3848" max="3848" width="5.85546875" style="1523" customWidth="1"/>
    <col min="3849" max="3849" width="6.140625" style="1523" customWidth="1"/>
    <col min="3850" max="3850" width="5.28515625" style="1523" customWidth="1"/>
    <col min="3851" max="3851" width="4.85546875" style="1523" customWidth="1"/>
    <col min="3852" max="3852" width="9.140625" style="1523"/>
    <col min="3853" max="3853" width="5.5703125" style="1523" customWidth="1"/>
    <col min="3854" max="3854" width="5.28515625" style="1523" customWidth="1"/>
    <col min="3855" max="3855" width="5.5703125" style="1523" customWidth="1"/>
    <col min="3856" max="3856" width="9.140625" style="1523"/>
    <col min="3857" max="3857" width="5.5703125" style="1523" customWidth="1"/>
    <col min="3858" max="3858" width="6.28515625" style="1523" bestFit="1" customWidth="1"/>
    <col min="3859" max="3859" width="5.7109375" style="1523" customWidth="1"/>
    <col min="3860" max="3860" width="11.85546875" style="1523" customWidth="1"/>
    <col min="3861" max="3861" width="10.85546875" style="1523" customWidth="1"/>
    <col min="3862" max="3862" width="7.28515625" style="1523" customWidth="1"/>
    <col min="3863" max="3863" width="5.28515625" style="1523" customWidth="1"/>
    <col min="3864" max="3864" width="14.42578125" style="1523" bestFit="1" customWidth="1"/>
    <col min="3865" max="3866" width="12" style="1523" customWidth="1"/>
    <col min="3867" max="3867" width="12.7109375" style="1523" customWidth="1"/>
    <col min="3868" max="3868" width="16.5703125" style="1523" customWidth="1"/>
    <col min="3869" max="3872" width="12" style="1523" customWidth="1"/>
    <col min="3873" max="3875" width="12.28515625" style="1523" customWidth="1"/>
    <col min="3876" max="4097" width="9.140625" style="1523"/>
    <col min="4098" max="4098" width="9.85546875" style="1523" customWidth="1"/>
    <col min="4099" max="4099" width="30" style="1523" customWidth="1"/>
    <col min="4100" max="4100" width="6.5703125" style="1523" customWidth="1"/>
    <col min="4101" max="4101" width="5.5703125" style="1523" customWidth="1"/>
    <col min="4102" max="4102" width="5.140625" style="1523" customWidth="1"/>
    <col min="4103" max="4103" width="5.28515625" style="1523" customWidth="1"/>
    <col min="4104" max="4104" width="5.85546875" style="1523" customWidth="1"/>
    <col min="4105" max="4105" width="6.140625" style="1523" customWidth="1"/>
    <col min="4106" max="4106" width="5.28515625" style="1523" customWidth="1"/>
    <col min="4107" max="4107" width="4.85546875" style="1523" customWidth="1"/>
    <col min="4108" max="4108" width="9.140625" style="1523"/>
    <col min="4109" max="4109" width="5.5703125" style="1523" customWidth="1"/>
    <col min="4110" max="4110" width="5.28515625" style="1523" customWidth="1"/>
    <col min="4111" max="4111" width="5.5703125" style="1523" customWidth="1"/>
    <col min="4112" max="4112" width="9.140625" style="1523"/>
    <col min="4113" max="4113" width="5.5703125" style="1523" customWidth="1"/>
    <col min="4114" max="4114" width="6.28515625" style="1523" bestFit="1" customWidth="1"/>
    <col min="4115" max="4115" width="5.7109375" style="1523" customWidth="1"/>
    <col min="4116" max="4116" width="11.85546875" style="1523" customWidth="1"/>
    <col min="4117" max="4117" width="10.85546875" style="1523" customWidth="1"/>
    <col min="4118" max="4118" width="7.28515625" style="1523" customWidth="1"/>
    <col min="4119" max="4119" width="5.28515625" style="1523" customWidth="1"/>
    <col min="4120" max="4120" width="14.42578125" style="1523" bestFit="1" customWidth="1"/>
    <col min="4121" max="4122" width="12" style="1523" customWidth="1"/>
    <col min="4123" max="4123" width="12.7109375" style="1523" customWidth="1"/>
    <col min="4124" max="4124" width="16.5703125" style="1523" customWidth="1"/>
    <col min="4125" max="4128" width="12" style="1523" customWidth="1"/>
    <col min="4129" max="4131" width="12.28515625" style="1523" customWidth="1"/>
    <col min="4132" max="4353" width="9.140625" style="1523"/>
    <col min="4354" max="4354" width="9.85546875" style="1523" customWidth="1"/>
    <col min="4355" max="4355" width="30" style="1523" customWidth="1"/>
    <col min="4356" max="4356" width="6.5703125" style="1523" customWidth="1"/>
    <col min="4357" max="4357" width="5.5703125" style="1523" customWidth="1"/>
    <col min="4358" max="4358" width="5.140625" style="1523" customWidth="1"/>
    <col min="4359" max="4359" width="5.28515625" style="1523" customWidth="1"/>
    <col min="4360" max="4360" width="5.85546875" style="1523" customWidth="1"/>
    <col min="4361" max="4361" width="6.140625" style="1523" customWidth="1"/>
    <col min="4362" max="4362" width="5.28515625" style="1523" customWidth="1"/>
    <col min="4363" max="4363" width="4.85546875" style="1523" customWidth="1"/>
    <col min="4364" max="4364" width="9.140625" style="1523"/>
    <col min="4365" max="4365" width="5.5703125" style="1523" customWidth="1"/>
    <col min="4366" max="4366" width="5.28515625" style="1523" customWidth="1"/>
    <col min="4367" max="4367" width="5.5703125" style="1523" customWidth="1"/>
    <col min="4368" max="4368" width="9.140625" style="1523"/>
    <col min="4369" max="4369" width="5.5703125" style="1523" customWidth="1"/>
    <col min="4370" max="4370" width="6.28515625" style="1523" bestFit="1" customWidth="1"/>
    <col min="4371" max="4371" width="5.7109375" style="1523" customWidth="1"/>
    <col min="4372" max="4372" width="11.85546875" style="1523" customWidth="1"/>
    <col min="4373" max="4373" width="10.85546875" style="1523" customWidth="1"/>
    <col min="4374" max="4374" width="7.28515625" style="1523" customWidth="1"/>
    <col min="4375" max="4375" width="5.28515625" style="1523" customWidth="1"/>
    <col min="4376" max="4376" width="14.42578125" style="1523" bestFit="1" customWidth="1"/>
    <col min="4377" max="4378" width="12" style="1523" customWidth="1"/>
    <col min="4379" max="4379" width="12.7109375" style="1523" customWidth="1"/>
    <col min="4380" max="4380" width="16.5703125" style="1523" customWidth="1"/>
    <col min="4381" max="4384" width="12" style="1523" customWidth="1"/>
    <col min="4385" max="4387" width="12.28515625" style="1523" customWidth="1"/>
    <col min="4388" max="4609" width="9.140625" style="1523"/>
    <col min="4610" max="4610" width="9.85546875" style="1523" customWidth="1"/>
    <col min="4611" max="4611" width="30" style="1523" customWidth="1"/>
    <col min="4612" max="4612" width="6.5703125" style="1523" customWidth="1"/>
    <col min="4613" max="4613" width="5.5703125" style="1523" customWidth="1"/>
    <col min="4614" max="4614" width="5.140625" style="1523" customWidth="1"/>
    <col min="4615" max="4615" width="5.28515625" style="1523" customWidth="1"/>
    <col min="4616" max="4616" width="5.85546875" style="1523" customWidth="1"/>
    <col min="4617" max="4617" width="6.140625" style="1523" customWidth="1"/>
    <col min="4618" max="4618" width="5.28515625" style="1523" customWidth="1"/>
    <col min="4619" max="4619" width="4.85546875" style="1523" customWidth="1"/>
    <col min="4620" max="4620" width="9.140625" style="1523"/>
    <col min="4621" max="4621" width="5.5703125" style="1523" customWidth="1"/>
    <col min="4622" max="4622" width="5.28515625" style="1523" customWidth="1"/>
    <col min="4623" max="4623" width="5.5703125" style="1523" customWidth="1"/>
    <col min="4624" max="4624" width="9.140625" style="1523"/>
    <col min="4625" max="4625" width="5.5703125" style="1523" customWidth="1"/>
    <col min="4626" max="4626" width="6.28515625" style="1523" bestFit="1" customWidth="1"/>
    <col min="4627" max="4627" width="5.7109375" style="1523" customWidth="1"/>
    <col min="4628" max="4628" width="11.85546875" style="1523" customWidth="1"/>
    <col min="4629" max="4629" width="10.85546875" style="1523" customWidth="1"/>
    <col min="4630" max="4630" width="7.28515625" style="1523" customWidth="1"/>
    <col min="4631" max="4631" width="5.28515625" style="1523" customWidth="1"/>
    <col min="4632" max="4632" width="14.42578125" style="1523" bestFit="1" customWidth="1"/>
    <col min="4633" max="4634" width="12" style="1523" customWidth="1"/>
    <col min="4635" max="4635" width="12.7109375" style="1523" customWidth="1"/>
    <col min="4636" max="4636" width="16.5703125" style="1523" customWidth="1"/>
    <col min="4637" max="4640" width="12" style="1523" customWidth="1"/>
    <col min="4641" max="4643" width="12.28515625" style="1523" customWidth="1"/>
    <col min="4644" max="4865" width="9.140625" style="1523"/>
    <col min="4866" max="4866" width="9.85546875" style="1523" customWidth="1"/>
    <col min="4867" max="4867" width="30" style="1523" customWidth="1"/>
    <col min="4868" max="4868" width="6.5703125" style="1523" customWidth="1"/>
    <col min="4869" max="4869" width="5.5703125" style="1523" customWidth="1"/>
    <col min="4870" max="4870" width="5.140625" style="1523" customWidth="1"/>
    <col min="4871" max="4871" width="5.28515625" style="1523" customWidth="1"/>
    <col min="4872" max="4872" width="5.85546875" style="1523" customWidth="1"/>
    <col min="4873" max="4873" width="6.140625" style="1523" customWidth="1"/>
    <col min="4874" max="4874" width="5.28515625" style="1523" customWidth="1"/>
    <col min="4875" max="4875" width="4.85546875" style="1523" customWidth="1"/>
    <col min="4876" max="4876" width="9.140625" style="1523"/>
    <col min="4877" max="4877" width="5.5703125" style="1523" customWidth="1"/>
    <col min="4878" max="4878" width="5.28515625" style="1523" customWidth="1"/>
    <col min="4879" max="4879" width="5.5703125" style="1523" customWidth="1"/>
    <col min="4880" max="4880" width="9.140625" style="1523"/>
    <col min="4881" max="4881" width="5.5703125" style="1523" customWidth="1"/>
    <col min="4882" max="4882" width="6.28515625" style="1523" bestFit="1" customWidth="1"/>
    <col min="4883" max="4883" width="5.7109375" style="1523" customWidth="1"/>
    <col min="4884" max="4884" width="11.85546875" style="1523" customWidth="1"/>
    <col min="4885" max="4885" width="10.85546875" style="1523" customWidth="1"/>
    <col min="4886" max="4886" width="7.28515625" style="1523" customWidth="1"/>
    <col min="4887" max="4887" width="5.28515625" style="1523" customWidth="1"/>
    <col min="4888" max="4888" width="14.42578125" style="1523" bestFit="1" customWidth="1"/>
    <col min="4889" max="4890" width="12" style="1523" customWidth="1"/>
    <col min="4891" max="4891" width="12.7109375" style="1523" customWidth="1"/>
    <col min="4892" max="4892" width="16.5703125" style="1523" customWidth="1"/>
    <col min="4893" max="4896" width="12" style="1523" customWidth="1"/>
    <col min="4897" max="4899" width="12.28515625" style="1523" customWidth="1"/>
    <col min="4900" max="5121" width="9.140625" style="1523"/>
    <col min="5122" max="5122" width="9.85546875" style="1523" customWidth="1"/>
    <col min="5123" max="5123" width="30" style="1523" customWidth="1"/>
    <col min="5124" max="5124" width="6.5703125" style="1523" customWidth="1"/>
    <col min="5125" max="5125" width="5.5703125" style="1523" customWidth="1"/>
    <col min="5126" max="5126" width="5.140625" style="1523" customWidth="1"/>
    <col min="5127" max="5127" width="5.28515625" style="1523" customWidth="1"/>
    <col min="5128" max="5128" width="5.85546875" style="1523" customWidth="1"/>
    <col min="5129" max="5129" width="6.140625" style="1523" customWidth="1"/>
    <col min="5130" max="5130" width="5.28515625" style="1523" customWidth="1"/>
    <col min="5131" max="5131" width="4.85546875" style="1523" customWidth="1"/>
    <col min="5132" max="5132" width="9.140625" style="1523"/>
    <col min="5133" max="5133" width="5.5703125" style="1523" customWidth="1"/>
    <col min="5134" max="5134" width="5.28515625" style="1523" customWidth="1"/>
    <col min="5135" max="5135" width="5.5703125" style="1523" customWidth="1"/>
    <col min="5136" max="5136" width="9.140625" style="1523"/>
    <col min="5137" max="5137" width="5.5703125" style="1523" customWidth="1"/>
    <col min="5138" max="5138" width="6.28515625" style="1523" bestFit="1" customWidth="1"/>
    <col min="5139" max="5139" width="5.7109375" style="1523" customWidth="1"/>
    <col min="5140" max="5140" width="11.85546875" style="1523" customWidth="1"/>
    <col min="5141" max="5141" width="10.85546875" style="1523" customWidth="1"/>
    <col min="5142" max="5142" width="7.28515625" style="1523" customWidth="1"/>
    <col min="5143" max="5143" width="5.28515625" style="1523" customWidth="1"/>
    <col min="5144" max="5144" width="14.42578125" style="1523" bestFit="1" customWidth="1"/>
    <col min="5145" max="5146" width="12" style="1523" customWidth="1"/>
    <col min="5147" max="5147" width="12.7109375" style="1523" customWidth="1"/>
    <col min="5148" max="5148" width="16.5703125" style="1523" customWidth="1"/>
    <col min="5149" max="5152" width="12" style="1523" customWidth="1"/>
    <col min="5153" max="5155" width="12.28515625" style="1523" customWidth="1"/>
    <col min="5156" max="5377" width="9.140625" style="1523"/>
    <col min="5378" max="5378" width="9.85546875" style="1523" customWidth="1"/>
    <col min="5379" max="5379" width="30" style="1523" customWidth="1"/>
    <col min="5380" max="5380" width="6.5703125" style="1523" customWidth="1"/>
    <col min="5381" max="5381" width="5.5703125" style="1523" customWidth="1"/>
    <col min="5382" max="5382" width="5.140625" style="1523" customWidth="1"/>
    <col min="5383" max="5383" width="5.28515625" style="1523" customWidth="1"/>
    <col min="5384" max="5384" width="5.85546875" style="1523" customWidth="1"/>
    <col min="5385" max="5385" width="6.140625" style="1523" customWidth="1"/>
    <col min="5386" max="5386" width="5.28515625" style="1523" customWidth="1"/>
    <col min="5387" max="5387" width="4.85546875" style="1523" customWidth="1"/>
    <col min="5388" max="5388" width="9.140625" style="1523"/>
    <col min="5389" max="5389" width="5.5703125" style="1523" customWidth="1"/>
    <col min="5390" max="5390" width="5.28515625" style="1523" customWidth="1"/>
    <col min="5391" max="5391" width="5.5703125" style="1523" customWidth="1"/>
    <col min="5392" max="5392" width="9.140625" style="1523"/>
    <col min="5393" max="5393" width="5.5703125" style="1523" customWidth="1"/>
    <col min="5394" max="5394" width="6.28515625" style="1523" bestFit="1" customWidth="1"/>
    <col min="5395" max="5395" width="5.7109375" style="1523" customWidth="1"/>
    <col min="5396" max="5396" width="11.85546875" style="1523" customWidth="1"/>
    <col min="5397" max="5397" width="10.85546875" style="1523" customWidth="1"/>
    <col min="5398" max="5398" width="7.28515625" style="1523" customWidth="1"/>
    <col min="5399" max="5399" width="5.28515625" style="1523" customWidth="1"/>
    <col min="5400" max="5400" width="14.42578125" style="1523" bestFit="1" customWidth="1"/>
    <col min="5401" max="5402" width="12" style="1523" customWidth="1"/>
    <col min="5403" max="5403" width="12.7109375" style="1523" customWidth="1"/>
    <col min="5404" max="5404" width="16.5703125" style="1523" customWidth="1"/>
    <col min="5405" max="5408" width="12" style="1523" customWidth="1"/>
    <col min="5409" max="5411" width="12.28515625" style="1523" customWidth="1"/>
    <col min="5412" max="5633" width="9.140625" style="1523"/>
    <col min="5634" max="5634" width="9.85546875" style="1523" customWidth="1"/>
    <col min="5635" max="5635" width="30" style="1523" customWidth="1"/>
    <col min="5636" max="5636" width="6.5703125" style="1523" customWidth="1"/>
    <col min="5637" max="5637" width="5.5703125" style="1523" customWidth="1"/>
    <col min="5638" max="5638" width="5.140625" style="1523" customWidth="1"/>
    <col min="5639" max="5639" width="5.28515625" style="1523" customWidth="1"/>
    <col min="5640" max="5640" width="5.85546875" style="1523" customWidth="1"/>
    <col min="5641" max="5641" width="6.140625" style="1523" customWidth="1"/>
    <col min="5642" max="5642" width="5.28515625" style="1523" customWidth="1"/>
    <col min="5643" max="5643" width="4.85546875" style="1523" customWidth="1"/>
    <col min="5644" max="5644" width="9.140625" style="1523"/>
    <col min="5645" max="5645" width="5.5703125" style="1523" customWidth="1"/>
    <col min="5646" max="5646" width="5.28515625" style="1523" customWidth="1"/>
    <col min="5647" max="5647" width="5.5703125" style="1523" customWidth="1"/>
    <col min="5648" max="5648" width="9.140625" style="1523"/>
    <col min="5649" max="5649" width="5.5703125" style="1523" customWidth="1"/>
    <col min="5650" max="5650" width="6.28515625" style="1523" bestFit="1" customWidth="1"/>
    <col min="5651" max="5651" width="5.7109375" style="1523" customWidth="1"/>
    <col min="5652" max="5652" width="11.85546875" style="1523" customWidth="1"/>
    <col min="5653" max="5653" width="10.85546875" style="1523" customWidth="1"/>
    <col min="5654" max="5654" width="7.28515625" style="1523" customWidth="1"/>
    <col min="5655" max="5655" width="5.28515625" style="1523" customWidth="1"/>
    <col min="5656" max="5656" width="14.42578125" style="1523" bestFit="1" customWidth="1"/>
    <col min="5657" max="5658" width="12" style="1523" customWidth="1"/>
    <col min="5659" max="5659" width="12.7109375" style="1523" customWidth="1"/>
    <col min="5660" max="5660" width="16.5703125" style="1523" customWidth="1"/>
    <col min="5661" max="5664" width="12" style="1523" customWidth="1"/>
    <col min="5665" max="5667" width="12.28515625" style="1523" customWidth="1"/>
    <col min="5668" max="5889" width="9.140625" style="1523"/>
    <col min="5890" max="5890" width="9.85546875" style="1523" customWidth="1"/>
    <col min="5891" max="5891" width="30" style="1523" customWidth="1"/>
    <col min="5892" max="5892" width="6.5703125" style="1523" customWidth="1"/>
    <col min="5893" max="5893" width="5.5703125" style="1523" customWidth="1"/>
    <col min="5894" max="5894" width="5.140625" style="1523" customWidth="1"/>
    <col min="5895" max="5895" width="5.28515625" style="1523" customWidth="1"/>
    <col min="5896" max="5896" width="5.85546875" style="1523" customWidth="1"/>
    <col min="5897" max="5897" width="6.140625" style="1523" customWidth="1"/>
    <col min="5898" max="5898" width="5.28515625" style="1523" customWidth="1"/>
    <col min="5899" max="5899" width="4.85546875" style="1523" customWidth="1"/>
    <col min="5900" max="5900" width="9.140625" style="1523"/>
    <col min="5901" max="5901" width="5.5703125" style="1523" customWidth="1"/>
    <col min="5902" max="5902" width="5.28515625" style="1523" customWidth="1"/>
    <col min="5903" max="5903" width="5.5703125" style="1523" customWidth="1"/>
    <col min="5904" max="5904" width="9.140625" style="1523"/>
    <col min="5905" max="5905" width="5.5703125" style="1523" customWidth="1"/>
    <col min="5906" max="5906" width="6.28515625" style="1523" bestFit="1" customWidth="1"/>
    <col min="5907" max="5907" width="5.7109375" style="1523" customWidth="1"/>
    <col min="5908" max="5908" width="11.85546875" style="1523" customWidth="1"/>
    <col min="5909" max="5909" width="10.85546875" style="1523" customWidth="1"/>
    <col min="5910" max="5910" width="7.28515625" style="1523" customWidth="1"/>
    <col min="5911" max="5911" width="5.28515625" style="1523" customWidth="1"/>
    <col min="5912" max="5912" width="14.42578125" style="1523" bestFit="1" customWidth="1"/>
    <col min="5913" max="5914" width="12" style="1523" customWidth="1"/>
    <col min="5915" max="5915" width="12.7109375" style="1523" customWidth="1"/>
    <col min="5916" max="5916" width="16.5703125" style="1523" customWidth="1"/>
    <col min="5917" max="5920" width="12" style="1523" customWidth="1"/>
    <col min="5921" max="5923" width="12.28515625" style="1523" customWidth="1"/>
    <col min="5924" max="6145" width="9.140625" style="1523"/>
    <col min="6146" max="6146" width="9.85546875" style="1523" customWidth="1"/>
    <col min="6147" max="6147" width="30" style="1523" customWidth="1"/>
    <col min="6148" max="6148" width="6.5703125" style="1523" customWidth="1"/>
    <col min="6149" max="6149" width="5.5703125" style="1523" customWidth="1"/>
    <col min="6150" max="6150" width="5.140625" style="1523" customWidth="1"/>
    <col min="6151" max="6151" width="5.28515625" style="1523" customWidth="1"/>
    <col min="6152" max="6152" width="5.85546875" style="1523" customWidth="1"/>
    <col min="6153" max="6153" width="6.140625" style="1523" customWidth="1"/>
    <col min="6154" max="6154" width="5.28515625" style="1523" customWidth="1"/>
    <col min="6155" max="6155" width="4.85546875" style="1523" customWidth="1"/>
    <col min="6156" max="6156" width="9.140625" style="1523"/>
    <col min="6157" max="6157" width="5.5703125" style="1523" customWidth="1"/>
    <col min="6158" max="6158" width="5.28515625" style="1523" customWidth="1"/>
    <col min="6159" max="6159" width="5.5703125" style="1523" customWidth="1"/>
    <col min="6160" max="6160" width="9.140625" style="1523"/>
    <col min="6161" max="6161" width="5.5703125" style="1523" customWidth="1"/>
    <col min="6162" max="6162" width="6.28515625" style="1523" bestFit="1" customWidth="1"/>
    <col min="6163" max="6163" width="5.7109375" style="1523" customWidth="1"/>
    <col min="6164" max="6164" width="11.85546875" style="1523" customWidth="1"/>
    <col min="6165" max="6165" width="10.85546875" style="1523" customWidth="1"/>
    <col min="6166" max="6166" width="7.28515625" style="1523" customWidth="1"/>
    <col min="6167" max="6167" width="5.28515625" style="1523" customWidth="1"/>
    <col min="6168" max="6168" width="14.42578125" style="1523" bestFit="1" customWidth="1"/>
    <col min="6169" max="6170" width="12" style="1523" customWidth="1"/>
    <col min="6171" max="6171" width="12.7109375" style="1523" customWidth="1"/>
    <col min="6172" max="6172" width="16.5703125" style="1523" customWidth="1"/>
    <col min="6173" max="6176" width="12" style="1523" customWidth="1"/>
    <col min="6177" max="6179" width="12.28515625" style="1523" customWidth="1"/>
    <col min="6180" max="6401" width="9.140625" style="1523"/>
    <col min="6402" max="6402" width="9.85546875" style="1523" customWidth="1"/>
    <col min="6403" max="6403" width="30" style="1523" customWidth="1"/>
    <col min="6404" max="6404" width="6.5703125" style="1523" customWidth="1"/>
    <col min="6405" max="6405" width="5.5703125" style="1523" customWidth="1"/>
    <col min="6406" max="6406" width="5.140625" style="1523" customWidth="1"/>
    <col min="6407" max="6407" width="5.28515625" style="1523" customWidth="1"/>
    <col min="6408" max="6408" width="5.85546875" style="1523" customWidth="1"/>
    <col min="6409" max="6409" width="6.140625" style="1523" customWidth="1"/>
    <col min="6410" max="6410" width="5.28515625" style="1523" customWidth="1"/>
    <col min="6411" max="6411" width="4.85546875" style="1523" customWidth="1"/>
    <col min="6412" max="6412" width="9.140625" style="1523"/>
    <col min="6413" max="6413" width="5.5703125" style="1523" customWidth="1"/>
    <col min="6414" max="6414" width="5.28515625" style="1523" customWidth="1"/>
    <col min="6415" max="6415" width="5.5703125" style="1523" customWidth="1"/>
    <col min="6416" max="6416" width="9.140625" style="1523"/>
    <col min="6417" max="6417" width="5.5703125" style="1523" customWidth="1"/>
    <col min="6418" max="6418" width="6.28515625" style="1523" bestFit="1" customWidth="1"/>
    <col min="6419" max="6419" width="5.7109375" style="1523" customWidth="1"/>
    <col min="6420" max="6420" width="11.85546875" style="1523" customWidth="1"/>
    <col min="6421" max="6421" width="10.85546875" style="1523" customWidth="1"/>
    <col min="6422" max="6422" width="7.28515625" style="1523" customWidth="1"/>
    <col min="6423" max="6423" width="5.28515625" style="1523" customWidth="1"/>
    <col min="6424" max="6424" width="14.42578125" style="1523" bestFit="1" customWidth="1"/>
    <col min="6425" max="6426" width="12" style="1523" customWidth="1"/>
    <col min="6427" max="6427" width="12.7109375" style="1523" customWidth="1"/>
    <col min="6428" max="6428" width="16.5703125" style="1523" customWidth="1"/>
    <col min="6429" max="6432" width="12" style="1523" customWidth="1"/>
    <col min="6433" max="6435" width="12.28515625" style="1523" customWidth="1"/>
    <col min="6436" max="6657" width="9.140625" style="1523"/>
    <col min="6658" max="6658" width="9.85546875" style="1523" customWidth="1"/>
    <col min="6659" max="6659" width="30" style="1523" customWidth="1"/>
    <col min="6660" max="6660" width="6.5703125" style="1523" customWidth="1"/>
    <col min="6661" max="6661" width="5.5703125" style="1523" customWidth="1"/>
    <col min="6662" max="6662" width="5.140625" style="1523" customWidth="1"/>
    <col min="6663" max="6663" width="5.28515625" style="1523" customWidth="1"/>
    <col min="6664" max="6664" width="5.85546875" style="1523" customWidth="1"/>
    <col min="6665" max="6665" width="6.140625" style="1523" customWidth="1"/>
    <col min="6666" max="6666" width="5.28515625" style="1523" customWidth="1"/>
    <col min="6667" max="6667" width="4.85546875" style="1523" customWidth="1"/>
    <col min="6668" max="6668" width="9.140625" style="1523"/>
    <col min="6669" max="6669" width="5.5703125" style="1523" customWidth="1"/>
    <col min="6670" max="6670" width="5.28515625" style="1523" customWidth="1"/>
    <col min="6671" max="6671" width="5.5703125" style="1523" customWidth="1"/>
    <col min="6672" max="6672" width="9.140625" style="1523"/>
    <col min="6673" max="6673" width="5.5703125" style="1523" customWidth="1"/>
    <col min="6674" max="6674" width="6.28515625" style="1523" bestFit="1" customWidth="1"/>
    <col min="6675" max="6675" width="5.7109375" style="1523" customWidth="1"/>
    <col min="6676" max="6676" width="11.85546875" style="1523" customWidth="1"/>
    <col min="6677" max="6677" width="10.85546875" style="1523" customWidth="1"/>
    <col min="6678" max="6678" width="7.28515625" style="1523" customWidth="1"/>
    <col min="6679" max="6679" width="5.28515625" style="1523" customWidth="1"/>
    <col min="6680" max="6680" width="14.42578125" style="1523" bestFit="1" customWidth="1"/>
    <col min="6681" max="6682" width="12" style="1523" customWidth="1"/>
    <col min="6683" max="6683" width="12.7109375" style="1523" customWidth="1"/>
    <col min="6684" max="6684" width="16.5703125" style="1523" customWidth="1"/>
    <col min="6685" max="6688" width="12" style="1523" customWidth="1"/>
    <col min="6689" max="6691" width="12.28515625" style="1523" customWidth="1"/>
    <col min="6692" max="6913" width="9.140625" style="1523"/>
    <col min="6914" max="6914" width="9.85546875" style="1523" customWidth="1"/>
    <col min="6915" max="6915" width="30" style="1523" customWidth="1"/>
    <col min="6916" max="6916" width="6.5703125" style="1523" customWidth="1"/>
    <col min="6917" max="6917" width="5.5703125" style="1523" customWidth="1"/>
    <col min="6918" max="6918" width="5.140625" style="1523" customWidth="1"/>
    <col min="6919" max="6919" width="5.28515625" style="1523" customWidth="1"/>
    <col min="6920" max="6920" width="5.85546875" style="1523" customWidth="1"/>
    <col min="6921" max="6921" width="6.140625" style="1523" customWidth="1"/>
    <col min="6922" max="6922" width="5.28515625" style="1523" customWidth="1"/>
    <col min="6923" max="6923" width="4.85546875" style="1523" customWidth="1"/>
    <col min="6924" max="6924" width="9.140625" style="1523"/>
    <col min="6925" max="6925" width="5.5703125" style="1523" customWidth="1"/>
    <col min="6926" max="6926" width="5.28515625" style="1523" customWidth="1"/>
    <col min="6927" max="6927" width="5.5703125" style="1523" customWidth="1"/>
    <col min="6928" max="6928" width="9.140625" style="1523"/>
    <col min="6929" max="6929" width="5.5703125" style="1523" customWidth="1"/>
    <col min="6930" max="6930" width="6.28515625" style="1523" bestFit="1" customWidth="1"/>
    <col min="6931" max="6931" width="5.7109375" style="1523" customWidth="1"/>
    <col min="6932" max="6932" width="11.85546875" style="1523" customWidth="1"/>
    <col min="6933" max="6933" width="10.85546875" style="1523" customWidth="1"/>
    <col min="6934" max="6934" width="7.28515625" style="1523" customWidth="1"/>
    <col min="6935" max="6935" width="5.28515625" style="1523" customWidth="1"/>
    <col min="6936" max="6936" width="14.42578125" style="1523" bestFit="1" customWidth="1"/>
    <col min="6937" max="6938" width="12" style="1523" customWidth="1"/>
    <col min="6939" max="6939" width="12.7109375" style="1523" customWidth="1"/>
    <col min="6940" max="6940" width="16.5703125" style="1523" customWidth="1"/>
    <col min="6941" max="6944" width="12" style="1523" customWidth="1"/>
    <col min="6945" max="6947" width="12.28515625" style="1523" customWidth="1"/>
    <col min="6948" max="7169" width="9.140625" style="1523"/>
    <col min="7170" max="7170" width="9.85546875" style="1523" customWidth="1"/>
    <col min="7171" max="7171" width="30" style="1523" customWidth="1"/>
    <col min="7172" max="7172" width="6.5703125" style="1523" customWidth="1"/>
    <col min="7173" max="7173" width="5.5703125" style="1523" customWidth="1"/>
    <col min="7174" max="7174" width="5.140625" style="1523" customWidth="1"/>
    <col min="7175" max="7175" width="5.28515625" style="1523" customWidth="1"/>
    <col min="7176" max="7176" width="5.85546875" style="1523" customWidth="1"/>
    <col min="7177" max="7177" width="6.140625" style="1523" customWidth="1"/>
    <col min="7178" max="7178" width="5.28515625" style="1523" customWidth="1"/>
    <col min="7179" max="7179" width="4.85546875" style="1523" customWidth="1"/>
    <col min="7180" max="7180" width="9.140625" style="1523"/>
    <col min="7181" max="7181" width="5.5703125" style="1523" customWidth="1"/>
    <col min="7182" max="7182" width="5.28515625" style="1523" customWidth="1"/>
    <col min="7183" max="7183" width="5.5703125" style="1523" customWidth="1"/>
    <col min="7184" max="7184" width="9.140625" style="1523"/>
    <col min="7185" max="7185" width="5.5703125" style="1523" customWidth="1"/>
    <col min="7186" max="7186" width="6.28515625" style="1523" bestFit="1" customWidth="1"/>
    <col min="7187" max="7187" width="5.7109375" style="1523" customWidth="1"/>
    <col min="7188" max="7188" width="11.85546875" style="1523" customWidth="1"/>
    <col min="7189" max="7189" width="10.85546875" style="1523" customWidth="1"/>
    <col min="7190" max="7190" width="7.28515625" style="1523" customWidth="1"/>
    <col min="7191" max="7191" width="5.28515625" style="1523" customWidth="1"/>
    <col min="7192" max="7192" width="14.42578125" style="1523" bestFit="1" customWidth="1"/>
    <col min="7193" max="7194" width="12" style="1523" customWidth="1"/>
    <col min="7195" max="7195" width="12.7109375" style="1523" customWidth="1"/>
    <col min="7196" max="7196" width="16.5703125" style="1523" customWidth="1"/>
    <col min="7197" max="7200" width="12" style="1523" customWidth="1"/>
    <col min="7201" max="7203" width="12.28515625" style="1523" customWidth="1"/>
    <col min="7204" max="7425" width="9.140625" style="1523"/>
    <col min="7426" max="7426" width="9.85546875" style="1523" customWidth="1"/>
    <col min="7427" max="7427" width="30" style="1523" customWidth="1"/>
    <col min="7428" max="7428" width="6.5703125" style="1523" customWidth="1"/>
    <col min="7429" max="7429" width="5.5703125" style="1523" customWidth="1"/>
    <col min="7430" max="7430" width="5.140625" style="1523" customWidth="1"/>
    <col min="7431" max="7431" width="5.28515625" style="1523" customWidth="1"/>
    <col min="7432" max="7432" width="5.85546875" style="1523" customWidth="1"/>
    <col min="7433" max="7433" width="6.140625" style="1523" customWidth="1"/>
    <col min="7434" max="7434" width="5.28515625" style="1523" customWidth="1"/>
    <col min="7435" max="7435" width="4.85546875" style="1523" customWidth="1"/>
    <col min="7436" max="7436" width="9.140625" style="1523"/>
    <col min="7437" max="7437" width="5.5703125" style="1523" customWidth="1"/>
    <col min="7438" max="7438" width="5.28515625" style="1523" customWidth="1"/>
    <col min="7439" max="7439" width="5.5703125" style="1523" customWidth="1"/>
    <col min="7440" max="7440" width="9.140625" style="1523"/>
    <col min="7441" max="7441" width="5.5703125" style="1523" customWidth="1"/>
    <col min="7442" max="7442" width="6.28515625" style="1523" bestFit="1" customWidth="1"/>
    <col min="7443" max="7443" width="5.7109375" style="1523" customWidth="1"/>
    <col min="7444" max="7444" width="11.85546875" style="1523" customWidth="1"/>
    <col min="7445" max="7445" width="10.85546875" style="1523" customWidth="1"/>
    <col min="7446" max="7446" width="7.28515625" style="1523" customWidth="1"/>
    <col min="7447" max="7447" width="5.28515625" style="1523" customWidth="1"/>
    <col min="7448" max="7448" width="14.42578125" style="1523" bestFit="1" customWidth="1"/>
    <col min="7449" max="7450" width="12" style="1523" customWidth="1"/>
    <col min="7451" max="7451" width="12.7109375" style="1523" customWidth="1"/>
    <col min="7452" max="7452" width="16.5703125" style="1523" customWidth="1"/>
    <col min="7453" max="7456" width="12" style="1523" customWidth="1"/>
    <col min="7457" max="7459" width="12.28515625" style="1523" customWidth="1"/>
    <col min="7460" max="7681" width="9.140625" style="1523"/>
    <col min="7682" max="7682" width="9.85546875" style="1523" customWidth="1"/>
    <col min="7683" max="7683" width="30" style="1523" customWidth="1"/>
    <col min="7684" max="7684" width="6.5703125" style="1523" customWidth="1"/>
    <col min="7685" max="7685" width="5.5703125" style="1523" customWidth="1"/>
    <col min="7686" max="7686" width="5.140625" style="1523" customWidth="1"/>
    <col min="7687" max="7687" width="5.28515625" style="1523" customWidth="1"/>
    <col min="7688" max="7688" width="5.85546875" style="1523" customWidth="1"/>
    <col min="7689" max="7689" width="6.140625" style="1523" customWidth="1"/>
    <col min="7690" max="7690" width="5.28515625" style="1523" customWidth="1"/>
    <col min="7691" max="7691" width="4.85546875" style="1523" customWidth="1"/>
    <col min="7692" max="7692" width="9.140625" style="1523"/>
    <col min="7693" max="7693" width="5.5703125" style="1523" customWidth="1"/>
    <col min="7694" max="7694" width="5.28515625" style="1523" customWidth="1"/>
    <col min="7695" max="7695" width="5.5703125" style="1523" customWidth="1"/>
    <col min="7696" max="7696" width="9.140625" style="1523"/>
    <col min="7697" max="7697" width="5.5703125" style="1523" customWidth="1"/>
    <col min="7698" max="7698" width="6.28515625" style="1523" bestFit="1" customWidth="1"/>
    <col min="7699" max="7699" width="5.7109375" style="1523" customWidth="1"/>
    <col min="7700" max="7700" width="11.85546875" style="1523" customWidth="1"/>
    <col min="7701" max="7701" width="10.85546875" style="1523" customWidth="1"/>
    <col min="7702" max="7702" width="7.28515625" style="1523" customWidth="1"/>
    <col min="7703" max="7703" width="5.28515625" style="1523" customWidth="1"/>
    <col min="7704" max="7704" width="14.42578125" style="1523" bestFit="1" customWidth="1"/>
    <col min="7705" max="7706" width="12" style="1523" customWidth="1"/>
    <col min="7707" max="7707" width="12.7109375" style="1523" customWidth="1"/>
    <col min="7708" max="7708" width="16.5703125" style="1523" customWidth="1"/>
    <col min="7709" max="7712" width="12" style="1523" customWidth="1"/>
    <col min="7713" max="7715" width="12.28515625" style="1523" customWidth="1"/>
    <col min="7716" max="7937" width="9.140625" style="1523"/>
    <col min="7938" max="7938" width="9.85546875" style="1523" customWidth="1"/>
    <col min="7939" max="7939" width="30" style="1523" customWidth="1"/>
    <col min="7940" max="7940" width="6.5703125" style="1523" customWidth="1"/>
    <col min="7941" max="7941" width="5.5703125" style="1523" customWidth="1"/>
    <col min="7942" max="7942" width="5.140625" style="1523" customWidth="1"/>
    <col min="7943" max="7943" width="5.28515625" style="1523" customWidth="1"/>
    <col min="7944" max="7944" width="5.85546875" style="1523" customWidth="1"/>
    <col min="7945" max="7945" width="6.140625" style="1523" customWidth="1"/>
    <col min="7946" max="7946" width="5.28515625" style="1523" customWidth="1"/>
    <col min="7947" max="7947" width="4.85546875" style="1523" customWidth="1"/>
    <col min="7948" max="7948" width="9.140625" style="1523"/>
    <col min="7949" max="7949" width="5.5703125" style="1523" customWidth="1"/>
    <col min="7950" max="7950" width="5.28515625" style="1523" customWidth="1"/>
    <col min="7951" max="7951" width="5.5703125" style="1523" customWidth="1"/>
    <col min="7952" max="7952" width="9.140625" style="1523"/>
    <col min="7953" max="7953" width="5.5703125" style="1523" customWidth="1"/>
    <col min="7954" max="7954" width="6.28515625" style="1523" bestFit="1" customWidth="1"/>
    <col min="7955" max="7955" width="5.7109375" style="1523" customWidth="1"/>
    <col min="7956" max="7956" width="11.85546875" style="1523" customWidth="1"/>
    <col min="7957" max="7957" width="10.85546875" style="1523" customWidth="1"/>
    <col min="7958" max="7958" width="7.28515625" style="1523" customWidth="1"/>
    <col min="7959" max="7959" width="5.28515625" style="1523" customWidth="1"/>
    <col min="7960" max="7960" width="14.42578125" style="1523" bestFit="1" customWidth="1"/>
    <col min="7961" max="7962" width="12" style="1523" customWidth="1"/>
    <col min="7963" max="7963" width="12.7109375" style="1523" customWidth="1"/>
    <col min="7964" max="7964" width="16.5703125" style="1523" customWidth="1"/>
    <col min="7965" max="7968" width="12" style="1523" customWidth="1"/>
    <col min="7969" max="7971" width="12.28515625" style="1523" customWidth="1"/>
    <col min="7972" max="8193" width="9.140625" style="1523"/>
    <col min="8194" max="8194" width="9.85546875" style="1523" customWidth="1"/>
    <col min="8195" max="8195" width="30" style="1523" customWidth="1"/>
    <col min="8196" max="8196" width="6.5703125" style="1523" customWidth="1"/>
    <col min="8197" max="8197" width="5.5703125" style="1523" customWidth="1"/>
    <col min="8198" max="8198" width="5.140625" style="1523" customWidth="1"/>
    <col min="8199" max="8199" width="5.28515625" style="1523" customWidth="1"/>
    <col min="8200" max="8200" width="5.85546875" style="1523" customWidth="1"/>
    <col min="8201" max="8201" width="6.140625" style="1523" customWidth="1"/>
    <col min="8202" max="8202" width="5.28515625" style="1523" customWidth="1"/>
    <col min="8203" max="8203" width="4.85546875" style="1523" customWidth="1"/>
    <col min="8204" max="8204" width="9.140625" style="1523"/>
    <col min="8205" max="8205" width="5.5703125" style="1523" customWidth="1"/>
    <col min="8206" max="8206" width="5.28515625" style="1523" customWidth="1"/>
    <col min="8207" max="8207" width="5.5703125" style="1523" customWidth="1"/>
    <col min="8208" max="8208" width="9.140625" style="1523"/>
    <col min="8209" max="8209" width="5.5703125" style="1523" customWidth="1"/>
    <col min="8210" max="8210" width="6.28515625" style="1523" bestFit="1" customWidth="1"/>
    <col min="8211" max="8211" width="5.7109375" style="1523" customWidth="1"/>
    <col min="8212" max="8212" width="11.85546875" style="1523" customWidth="1"/>
    <col min="8213" max="8213" width="10.85546875" style="1523" customWidth="1"/>
    <col min="8214" max="8214" width="7.28515625" style="1523" customWidth="1"/>
    <col min="8215" max="8215" width="5.28515625" style="1523" customWidth="1"/>
    <col min="8216" max="8216" width="14.42578125" style="1523" bestFit="1" customWidth="1"/>
    <col min="8217" max="8218" width="12" style="1523" customWidth="1"/>
    <col min="8219" max="8219" width="12.7109375" style="1523" customWidth="1"/>
    <col min="8220" max="8220" width="16.5703125" style="1523" customWidth="1"/>
    <col min="8221" max="8224" width="12" style="1523" customWidth="1"/>
    <col min="8225" max="8227" width="12.28515625" style="1523" customWidth="1"/>
    <col min="8228" max="8449" width="9.140625" style="1523"/>
    <col min="8450" max="8450" width="9.85546875" style="1523" customWidth="1"/>
    <col min="8451" max="8451" width="30" style="1523" customWidth="1"/>
    <col min="8452" max="8452" width="6.5703125" style="1523" customWidth="1"/>
    <col min="8453" max="8453" width="5.5703125" style="1523" customWidth="1"/>
    <col min="8454" max="8454" width="5.140625" style="1523" customWidth="1"/>
    <col min="8455" max="8455" width="5.28515625" style="1523" customWidth="1"/>
    <col min="8456" max="8456" width="5.85546875" style="1523" customWidth="1"/>
    <col min="8457" max="8457" width="6.140625" style="1523" customWidth="1"/>
    <col min="8458" max="8458" width="5.28515625" style="1523" customWidth="1"/>
    <col min="8459" max="8459" width="4.85546875" style="1523" customWidth="1"/>
    <col min="8460" max="8460" width="9.140625" style="1523"/>
    <col min="8461" max="8461" width="5.5703125" style="1523" customWidth="1"/>
    <col min="8462" max="8462" width="5.28515625" style="1523" customWidth="1"/>
    <col min="8463" max="8463" width="5.5703125" style="1523" customWidth="1"/>
    <col min="8464" max="8464" width="9.140625" style="1523"/>
    <col min="8465" max="8465" width="5.5703125" style="1523" customWidth="1"/>
    <col min="8466" max="8466" width="6.28515625" style="1523" bestFit="1" customWidth="1"/>
    <col min="8467" max="8467" width="5.7109375" style="1523" customWidth="1"/>
    <col min="8468" max="8468" width="11.85546875" style="1523" customWidth="1"/>
    <col min="8469" max="8469" width="10.85546875" style="1523" customWidth="1"/>
    <col min="8470" max="8470" width="7.28515625" style="1523" customWidth="1"/>
    <col min="8471" max="8471" width="5.28515625" style="1523" customWidth="1"/>
    <col min="8472" max="8472" width="14.42578125" style="1523" bestFit="1" customWidth="1"/>
    <col min="8473" max="8474" width="12" style="1523" customWidth="1"/>
    <col min="8475" max="8475" width="12.7109375" style="1523" customWidth="1"/>
    <col min="8476" max="8476" width="16.5703125" style="1523" customWidth="1"/>
    <col min="8477" max="8480" width="12" style="1523" customWidth="1"/>
    <col min="8481" max="8483" width="12.28515625" style="1523" customWidth="1"/>
    <col min="8484" max="8705" width="9.140625" style="1523"/>
    <col min="8706" max="8706" width="9.85546875" style="1523" customWidth="1"/>
    <col min="8707" max="8707" width="30" style="1523" customWidth="1"/>
    <col min="8708" max="8708" width="6.5703125" style="1523" customWidth="1"/>
    <col min="8709" max="8709" width="5.5703125" style="1523" customWidth="1"/>
    <col min="8710" max="8710" width="5.140625" style="1523" customWidth="1"/>
    <col min="8711" max="8711" width="5.28515625" style="1523" customWidth="1"/>
    <col min="8712" max="8712" width="5.85546875" style="1523" customWidth="1"/>
    <col min="8713" max="8713" width="6.140625" style="1523" customWidth="1"/>
    <col min="8714" max="8714" width="5.28515625" style="1523" customWidth="1"/>
    <col min="8715" max="8715" width="4.85546875" style="1523" customWidth="1"/>
    <col min="8716" max="8716" width="9.140625" style="1523"/>
    <col min="8717" max="8717" width="5.5703125" style="1523" customWidth="1"/>
    <col min="8718" max="8718" width="5.28515625" style="1523" customWidth="1"/>
    <col min="8719" max="8719" width="5.5703125" style="1523" customWidth="1"/>
    <col min="8720" max="8720" width="9.140625" style="1523"/>
    <col min="8721" max="8721" width="5.5703125" style="1523" customWidth="1"/>
    <col min="8722" max="8722" width="6.28515625" style="1523" bestFit="1" customWidth="1"/>
    <col min="8723" max="8723" width="5.7109375" style="1523" customWidth="1"/>
    <col min="8724" max="8724" width="11.85546875" style="1523" customWidth="1"/>
    <col min="8725" max="8725" width="10.85546875" style="1523" customWidth="1"/>
    <col min="8726" max="8726" width="7.28515625" style="1523" customWidth="1"/>
    <col min="8727" max="8727" width="5.28515625" style="1523" customWidth="1"/>
    <col min="8728" max="8728" width="14.42578125" style="1523" bestFit="1" customWidth="1"/>
    <col min="8729" max="8730" width="12" style="1523" customWidth="1"/>
    <col min="8731" max="8731" width="12.7109375" style="1523" customWidth="1"/>
    <col min="8732" max="8732" width="16.5703125" style="1523" customWidth="1"/>
    <col min="8733" max="8736" width="12" style="1523" customWidth="1"/>
    <col min="8737" max="8739" width="12.28515625" style="1523" customWidth="1"/>
    <col min="8740" max="8961" width="9.140625" style="1523"/>
    <col min="8962" max="8962" width="9.85546875" style="1523" customWidth="1"/>
    <col min="8963" max="8963" width="30" style="1523" customWidth="1"/>
    <col min="8964" max="8964" width="6.5703125" style="1523" customWidth="1"/>
    <col min="8965" max="8965" width="5.5703125" style="1523" customWidth="1"/>
    <col min="8966" max="8966" width="5.140625" style="1523" customWidth="1"/>
    <col min="8967" max="8967" width="5.28515625" style="1523" customWidth="1"/>
    <col min="8968" max="8968" width="5.85546875" style="1523" customWidth="1"/>
    <col min="8969" max="8969" width="6.140625" style="1523" customWidth="1"/>
    <col min="8970" max="8970" width="5.28515625" style="1523" customWidth="1"/>
    <col min="8971" max="8971" width="4.85546875" style="1523" customWidth="1"/>
    <col min="8972" max="8972" width="9.140625" style="1523"/>
    <col min="8973" max="8973" width="5.5703125" style="1523" customWidth="1"/>
    <col min="8974" max="8974" width="5.28515625" style="1523" customWidth="1"/>
    <col min="8975" max="8975" width="5.5703125" style="1523" customWidth="1"/>
    <col min="8976" max="8976" width="9.140625" style="1523"/>
    <col min="8977" max="8977" width="5.5703125" style="1523" customWidth="1"/>
    <col min="8978" max="8978" width="6.28515625" style="1523" bestFit="1" customWidth="1"/>
    <col min="8979" max="8979" width="5.7109375" style="1523" customWidth="1"/>
    <col min="8980" max="8980" width="11.85546875" style="1523" customWidth="1"/>
    <col min="8981" max="8981" width="10.85546875" style="1523" customWidth="1"/>
    <col min="8982" max="8982" width="7.28515625" style="1523" customWidth="1"/>
    <col min="8983" max="8983" width="5.28515625" style="1523" customWidth="1"/>
    <col min="8984" max="8984" width="14.42578125" style="1523" bestFit="1" customWidth="1"/>
    <col min="8985" max="8986" width="12" style="1523" customWidth="1"/>
    <col min="8987" max="8987" width="12.7109375" style="1523" customWidth="1"/>
    <col min="8988" max="8988" width="16.5703125" style="1523" customWidth="1"/>
    <col min="8989" max="8992" width="12" style="1523" customWidth="1"/>
    <col min="8993" max="8995" width="12.28515625" style="1523" customWidth="1"/>
    <col min="8996" max="9217" width="9.140625" style="1523"/>
    <col min="9218" max="9218" width="9.85546875" style="1523" customWidth="1"/>
    <col min="9219" max="9219" width="30" style="1523" customWidth="1"/>
    <col min="9220" max="9220" width="6.5703125" style="1523" customWidth="1"/>
    <col min="9221" max="9221" width="5.5703125" style="1523" customWidth="1"/>
    <col min="9222" max="9222" width="5.140625" style="1523" customWidth="1"/>
    <col min="9223" max="9223" width="5.28515625" style="1523" customWidth="1"/>
    <col min="9224" max="9224" width="5.85546875" style="1523" customWidth="1"/>
    <col min="9225" max="9225" width="6.140625" style="1523" customWidth="1"/>
    <col min="9226" max="9226" width="5.28515625" style="1523" customWidth="1"/>
    <col min="9227" max="9227" width="4.85546875" style="1523" customWidth="1"/>
    <col min="9228" max="9228" width="9.140625" style="1523"/>
    <col min="9229" max="9229" width="5.5703125" style="1523" customWidth="1"/>
    <col min="9230" max="9230" width="5.28515625" style="1523" customWidth="1"/>
    <col min="9231" max="9231" width="5.5703125" style="1523" customWidth="1"/>
    <col min="9232" max="9232" width="9.140625" style="1523"/>
    <col min="9233" max="9233" width="5.5703125" style="1523" customWidth="1"/>
    <col min="9234" max="9234" width="6.28515625" style="1523" bestFit="1" customWidth="1"/>
    <col min="9235" max="9235" width="5.7109375" style="1523" customWidth="1"/>
    <col min="9236" max="9236" width="11.85546875" style="1523" customWidth="1"/>
    <col min="9237" max="9237" width="10.85546875" style="1523" customWidth="1"/>
    <col min="9238" max="9238" width="7.28515625" style="1523" customWidth="1"/>
    <col min="9239" max="9239" width="5.28515625" style="1523" customWidth="1"/>
    <col min="9240" max="9240" width="14.42578125" style="1523" bestFit="1" customWidth="1"/>
    <col min="9241" max="9242" width="12" style="1523" customWidth="1"/>
    <col min="9243" max="9243" width="12.7109375" style="1523" customWidth="1"/>
    <col min="9244" max="9244" width="16.5703125" style="1523" customWidth="1"/>
    <col min="9245" max="9248" width="12" style="1523" customWidth="1"/>
    <col min="9249" max="9251" width="12.28515625" style="1523" customWidth="1"/>
    <col min="9252" max="9473" width="9.140625" style="1523"/>
    <col min="9474" max="9474" width="9.85546875" style="1523" customWidth="1"/>
    <col min="9475" max="9475" width="30" style="1523" customWidth="1"/>
    <col min="9476" max="9476" width="6.5703125" style="1523" customWidth="1"/>
    <col min="9477" max="9477" width="5.5703125" style="1523" customWidth="1"/>
    <col min="9478" max="9478" width="5.140625" style="1523" customWidth="1"/>
    <col min="9479" max="9479" width="5.28515625" style="1523" customWidth="1"/>
    <col min="9480" max="9480" width="5.85546875" style="1523" customWidth="1"/>
    <col min="9481" max="9481" width="6.140625" style="1523" customWidth="1"/>
    <col min="9482" max="9482" width="5.28515625" style="1523" customWidth="1"/>
    <col min="9483" max="9483" width="4.85546875" style="1523" customWidth="1"/>
    <col min="9484" max="9484" width="9.140625" style="1523"/>
    <col min="9485" max="9485" width="5.5703125" style="1523" customWidth="1"/>
    <col min="9486" max="9486" width="5.28515625" style="1523" customWidth="1"/>
    <col min="9487" max="9487" width="5.5703125" style="1523" customWidth="1"/>
    <col min="9488" max="9488" width="9.140625" style="1523"/>
    <col min="9489" max="9489" width="5.5703125" style="1523" customWidth="1"/>
    <col min="9490" max="9490" width="6.28515625" style="1523" bestFit="1" customWidth="1"/>
    <col min="9491" max="9491" width="5.7109375" style="1523" customWidth="1"/>
    <col min="9492" max="9492" width="11.85546875" style="1523" customWidth="1"/>
    <col min="9493" max="9493" width="10.85546875" style="1523" customWidth="1"/>
    <col min="9494" max="9494" width="7.28515625" style="1523" customWidth="1"/>
    <col min="9495" max="9495" width="5.28515625" style="1523" customWidth="1"/>
    <col min="9496" max="9496" width="14.42578125" style="1523" bestFit="1" customWidth="1"/>
    <col min="9497" max="9498" width="12" style="1523" customWidth="1"/>
    <col min="9499" max="9499" width="12.7109375" style="1523" customWidth="1"/>
    <col min="9500" max="9500" width="16.5703125" style="1523" customWidth="1"/>
    <col min="9501" max="9504" width="12" style="1523" customWidth="1"/>
    <col min="9505" max="9507" width="12.28515625" style="1523" customWidth="1"/>
    <col min="9508" max="9729" width="9.140625" style="1523"/>
    <col min="9730" max="9730" width="9.85546875" style="1523" customWidth="1"/>
    <col min="9731" max="9731" width="30" style="1523" customWidth="1"/>
    <col min="9732" max="9732" width="6.5703125" style="1523" customWidth="1"/>
    <col min="9733" max="9733" width="5.5703125" style="1523" customWidth="1"/>
    <col min="9734" max="9734" width="5.140625" style="1523" customWidth="1"/>
    <col min="9735" max="9735" width="5.28515625" style="1523" customWidth="1"/>
    <col min="9736" max="9736" width="5.85546875" style="1523" customWidth="1"/>
    <col min="9737" max="9737" width="6.140625" style="1523" customWidth="1"/>
    <col min="9738" max="9738" width="5.28515625" style="1523" customWidth="1"/>
    <col min="9739" max="9739" width="4.85546875" style="1523" customWidth="1"/>
    <col min="9740" max="9740" width="9.140625" style="1523"/>
    <col min="9741" max="9741" width="5.5703125" style="1523" customWidth="1"/>
    <col min="9742" max="9742" width="5.28515625" style="1523" customWidth="1"/>
    <col min="9743" max="9743" width="5.5703125" style="1523" customWidth="1"/>
    <col min="9744" max="9744" width="9.140625" style="1523"/>
    <col min="9745" max="9745" width="5.5703125" style="1523" customWidth="1"/>
    <col min="9746" max="9746" width="6.28515625" style="1523" bestFit="1" customWidth="1"/>
    <col min="9747" max="9747" width="5.7109375" style="1523" customWidth="1"/>
    <col min="9748" max="9748" width="11.85546875" style="1523" customWidth="1"/>
    <col min="9749" max="9749" width="10.85546875" style="1523" customWidth="1"/>
    <col min="9750" max="9750" width="7.28515625" style="1523" customWidth="1"/>
    <col min="9751" max="9751" width="5.28515625" style="1523" customWidth="1"/>
    <col min="9752" max="9752" width="14.42578125" style="1523" bestFit="1" customWidth="1"/>
    <col min="9753" max="9754" width="12" style="1523" customWidth="1"/>
    <col min="9755" max="9755" width="12.7109375" style="1523" customWidth="1"/>
    <col min="9756" max="9756" width="16.5703125" style="1523" customWidth="1"/>
    <col min="9757" max="9760" width="12" style="1523" customWidth="1"/>
    <col min="9761" max="9763" width="12.28515625" style="1523" customWidth="1"/>
    <col min="9764" max="9985" width="9.140625" style="1523"/>
    <col min="9986" max="9986" width="9.85546875" style="1523" customWidth="1"/>
    <col min="9987" max="9987" width="30" style="1523" customWidth="1"/>
    <col min="9988" max="9988" width="6.5703125" style="1523" customWidth="1"/>
    <col min="9989" max="9989" width="5.5703125" style="1523" customWidth="1"/>
    <col min="9990" max="9990" width="5.140625" style="1523" customWidth="1"/>
    <col min="9991" max="9991" width="5.28515625" style="1523" customWidth="1"/>
    <col min="9992" max="9992" width="5.85546875" style="1523" customWidth="1"/>
    <col min="9993" max="9993" width="6.140625" style="1523" customWidth="1"/>
    <col min="9994" max="9994" width="5.28515625" style="1523" customWidth="1"/>
    <col min="9995" max="9995" width="4.85546875" style="1523" customWidth="1"/>
    <col min="9996" max="9996" width="9.140625" style="1523"/>
    <col min="9997" max="9997" width="5.5703125" style="1523" customWidth="1"/>
    <col min="9998" max="9998" width="5.28515625" style="1523" customWidth="1"/>
    <col min="9999" max="9999" width="5.5703125" style="1523" customWidth="1"/>
    <col min="10000" max="10000" width="9.140625" style="1523"/>
    <col min="10001" max="10001" width="5.5703125" style="1523" customWidth="1"/>
    <col min="10002" max="10002" width="6.28515625" style="1523" bestFit="1" customWidth="1"/>
    <col min="10003" max="10003" width="5.7109375" style="1523" customWidth="1"/>
    <col min="10004" max="10004" width="11.85546875" style="1523" customWidth="1"/>
    <col min="10005" max="10005" width="10.85546875" style="1523" customWidth="1"/>
    <col min="10006" max="10006" width="7.28515625" style="1523" customWidth="1"/>
    <col min="10007" max="10007" width="5.28515625" style="1523" customWidth="1"/>
    <col min="10008" max="10008" width="14.42578125" style="1523" bestFit="1" customWidth="1"/>
    <col min="10009" max="10010" width="12" style="1523" customWidth="1"/>
    <col min="10011" max="10011" width="12.7109375" style="1523" customWidth="1"/>
    <col min="10012" max="10012" width="16.5703125" style="1523" customWidth="1"/>
    <col min="10013" max="10016" width="12" style="1523" customWidth="1"/>
    <col min="10017" max="10019" width="12.28515625" style="1523" customWidth="1"/>
    <col min="10020" max="10241" width="9.140625" style="1523"/>
    <col min="10242" max="10242" width="9.85546875" style="1523" customWidth="1"/>
    <col min="10243" max="10243" width="30" style="1523" customWidth="1"/>
    <col min="10244" max="10244" width="6.5703125" style="1523" customWidth="1"/>
    <col min="10245" max="10245" width="5.5703125" style="1523" customWidth="1"/>
    <col min="10246" max="10246" width="5.140625" style="1523" customWidth="1"/>
    <col min="10247" max="10247" width="5.28515625" style="1523" customWidth="1"/>
    <col min="10248" max="10248" width="5.85546875" style="1523" customWidth="1"/>
    <col min="10249" max="10249" width="6.140625" style="1523" customWidth="1"/>
    <col min="10250" max="10250" width="5.28515625" style="1523" customWidth="1"/>
    <col min="10251" max="10251" width="4.85546875" style="1523" customWidth="1"/>
    <col min="10252" max="10252" width="9.140625" style="1523"/>
    <col min="10253" max="10253" width="5.5703125" style="1523" customWidth="1"/>
    <col min="10254" max="10254" width="5.28515625" style="1523" customWidth="1"/>
    <col min="10255" max="10255" width="5.5703125" style="1523" customWidth="1"/>
    <col min="10256" max="10256" width="9.140625" style="1523"/>
    <col min="10257" max="10257" width="5.5703125" style="1523" customWidth="1"/>
    <col min="10258" max="10258" width="6.28515625" style="1523" bestFit="1" customWidth="1"/>
    <col min="10259" max="10259" width="5.7109375" style="1523" customWidth="1"/>
    <col min="10260" max="10260" width="11.85546875" style="1523" customWidth="1"/>
    <col min="10261" max="10261" width="10.85546875" style="1523" customWidth="1"/>
    <col min="10262" max="10262" width="7.28515625" style="1523" customWidth="1"/>
    <col min="10263" max="10263" width="5.28515625" style="1523" customWidth="1"/>
    <col min="10264" max="10264" width="14.42578125" style="1523" bestFit="1" customWidth="1"/>
    <col min="10265" max="10266" width="12" style="1523" customWidth="1"/>
    <col min="10267" max="10267" width="12.7109375" style="1523" customWidth="1"/>
    <col min="10268" max="10268" width="16.5703125" style="1523" customWidth="1"/>
    <col min="10269" max="10272" width="12" style="1523" customWidth="1"/>
    <col min="10273" max="10275" width="12.28515625" style="1523" customWidth="1"/>
    <col min="10276" max="10497" width="9.140625" style="1523"/>
    <col min="10498" max="10498" width="9.85546875" style="1523" customWidth="1"/>
    <col min="10499" max="10499" width="30" style="1523" customWidth="1"/>
    <col min="10500" max="10500" width="6.5703125" style="1523" customWidth="1"/>
    <col min="10501" max="10501" width="5.5703125" style="1523" customWidth="1"/>
    <col min="10502" max="10502" width="5.140625" style="1523" customWidth="1"/>
    <col min="10503" max="10503" width="5.28515625" style="1523" customWidth="1"/>
    <col min="10504" max="10504" width="5.85546875" style="1523" customWidth="1"/>
    <col min="10505" max="10505" width="6.140625" style="1523" customWidth="1"/>
    <col min="10506" max="10506" width="5.28515625" style="1523" customWidth="1"/>
    <col min="10507" max="10507" width="4.85546875" style="1523" customWidth="1"/>
    <col min="10508" max="10508" width="9.140625" style="1523"/>
    <col min="10509" max="10509" width="5.5703125" style="1523" customWidth="1"/>
    <col min="10510" max="10510" width="5.28515625" style="1523" customWidth="1"/>
    <col min="10511" max="10511" width="5.5703125" style="1523" customWidth="1"/>
    <col min="10512" max="10512" width="9.140625" style="1523"/>
    <col min="10513" max="10513" width="5.5703125" style="1523" customWidth="1"/>
    <col min="10514" max="10514" width="6.28515625" style="1523" bestFit="1" customWidth="1"/>
    <col min="10515" max="10515" width="5.7109375" style="1523" customWidth="1"/>
    <col min="10516" max="10516" width="11.85546875" style="1523" customWidth="1"/>
    <col min="10517" max="10517" width="10.85546875" style="1523" customWidth="1"/>
    <col min="10518" max="10518" width="7.28515625" style="1523" customWidth="1"/>
    <col min="10519" max="10519" width="5.28515625" style="1523" customWidth="1"/>
    <col min="10520" max="10520" width="14.42578125" style="1523" bestFit="1" customWidth="1"/>
    <col min="10521" max="10522" width="12" style="1523" customWidth="1"/>
    <col min="10523" max="10523" width="12.7109375" style="1523" customWidth="1"/>
    <col min="10524" max="10524" width="16.5703125" style="1523" customWidth="1"/>
    <col min="10525" max="10528" width="12" style="1523" customWidth="1"/>
    <col min="10529" max="10531" width="12.28515625" style="1523" customWidth="1"/>
    <col min="10532" max="10753" width="9.140625" style="1523"/>
    <col min="10754" max="10754" width="9.85546875" style="1523" customWidth="1"/>
    <col min="10755" max="10755" width="30" style="1523" customWidth="1"/>
    <col min="10756" max="10756" width="6.5703125" style="1523" customWidth="1"/>
    <col min="10757" max="10757" width="5.5703125" style="1523" customWidth="1"/>
    <col min="10758" max="10758" width="5.140625" style="1523" customWidth="1"/>
    <col min="10759" max="10759" width="5.28515625" style="1523" customWidth="1"/>
    <col min="10760" max="10760" width="5.85546875" style="1523" customWidth="1"/>
    <col min="10761" max="10761" width="6.140625" style="1523" customWidth="1"/>
    <col min="10762" max="10762" width="5.28515625" style="1523" customWidth="1"/>
    <col min="10763" max="10763" width="4.85546875" style="1523" customWidth="1"/>
    <col min="10764" max="10764" width="9.140625" style="1523"/>
    <col min="10765" max="10765" width="5.5703125" style="1523" customWidth="1"/>
    <col min="10766" max="10766" width="5.28515625" style="1523" customWidth="1"/>
    <col min="10767" max="10767" width="5.5703125" style="1523" customWidth="1"/>
    <col min="10768" max="10768" width="9.140625" style="1523"/>
    <col min="10769" max="10769" width="5.5703125" style="1523" customWidth="1"/>
    <col min="10770" max="10770" width="6.28515625" style="1523" bestFit="1" customWidth="1"/>
    <col min="10771" max="10771" width="5.7109375" style="1523" customWidth="1"/>
    <col min="10772" max="10772" width="11.85546875" style="1523" customWidth="1"/>
    <col min="10773" max="10773" width="10.85546875" style="1523" customWidth="1"/>
    <col min="10774" max="10774" width="7.28515625" style="1523" customWidth="1"/>
    <col min="10775" max="10775" width="5.28515625" style="1523" customWidth="1"/>
    <col min="10776" max="10776" width="14.42578125" style="1523" bestFit="1" customWidth="1"/>
    <col min="10777" max="10778" width="12" style="1523" customWidth="1"/>
    <col min="10779" max="10779" width="12.7109375" style="1523" customWidth="1"/>
    <col min="10780" max="10780" width="16.5703125" style="1523" customWidth="1"/>
    <col min="10781" max="10784" width="12" style="1523" customWidth="1"/>
    <col min="10785" max="10787" width="12.28515625" style="1523" customWidth="1"/>
    <col min="10788" max="11009" width="9.140625" style="1523"/>
    <col min="11010" max="11010" width="9.85546875" style="1523" customWidth="1"/>
    <col min="11011" max="11011" width="30" style="1523" customWidth="1"/>
    <col min="11012" max="11012" width="6.5703125" style="1523" customWidth="1"/>
    <col min="11013" max="11013" width="5.5703125" style="1523" customWidth="1"/>
    <col min="11014" max="11014" width="5.140625" style="1523" customWidth="1"/>
    <col min="11015" max="11015" width="5.28515625" style="1523" customWidth="1"/>
    <col min="11016" max="11016" width="5.85546875" style="1523" customWidth="1"/>
    <col min="11017" max="11017" width="6.140625" style="1523" customWidth="1"/>
    <col min="11018" max="11018" width="5.28515625" style="1523" customWidth="1"/>
    <col min="11019" max="11019" width="4.85546875" style="1523" customWidth="1"/>
    <col min="11020" max="11020" width="9.140625" style="1523"/>
    <col min="11021" max="11021" width="5.5703125" style="1523" customWidth="1"/>
    <col min="11022" max="11022" width="5.28515625" style="1523" customWidth="1"/>
    <col min="11023" max="11023" width="5.5703125" style="1523" customWidth="1"/>
    <col min="11024" max="11024" width="9.140625" style="1523"/>
    <col min="11025" max="11025" width="5.5703125" style="1523" customWidth="1"/>
    <col min="11026" max="11026" width="6.28515625" style="1523" bestFit="1" customWidth="1"/>
    <col min="11027" max="11027" width="5.7109375" style="1523" customWidth="1"/>
    <col min="11028" max="11028" width="11.85546875" style="1523" customWidth="1"/>
    <col min="11029" max="11029" width="10.85546875" style="1523" customWidth="1"/>
    <col min="11030" max="11030" width="7.28515625" style="1523" customWidth="1"/>
    <col min="11031" max="11031" width="5.28515625" style="1523" customWidth="1"/>
    <col min="11032" max="11032" width="14.42578125" style="1523" bestFit="1" customWidth="1"/>
    <col min="11033" max="11034" width="12" style="1523" customWidth="1"/>
    <col min="11035" max="11035" width="12.7109375" style="1523" customWidth="1"/>
    <col min="11036" max="11036" width="16.5703125" style="1523" customWidth="1"/>
    <col min="11037" max="11040" width="12" style="1523" customWidth="1"/>
    <col min="11041" max="11043" width="12.28515625" style="1523" customWidth="1"/>
    <col min="11044" max="11265" width="9.140625" style="1523"/>
    <col min="11266" max="11266" width="9.85546875" style="1523" customWidth="1"/>
    <col min="11267" max="11267" width="30" style="1523" customWidth="1"/>
    <col min="11268" max="11268" width="6.5703125" style="1523" customWidth="1"/>
    <col min="11269" max="11269" width="5.5703125" style="1523" customWidth="1"/>
    <col min="11270" max="11270" width="5.140625" style="1523" customWidth="1"/>
    <col min="11271" max="11271" width="5.28515625" style="1523" customWidth="1"/>
    <col min="11272" max="11272" width="5.85546875" style="1523" customWidth="1"/>
    <col min="11273" max="11273" width="6.140625" style="1523" customWidth="1"/>
    <col min="11274" max="11274" width="5.28515625" style="1523" customWidth="1"/>
    <col min="11275" max="11275" width="4.85546875" style="1523" customWidth="1"/>
    <col min="11276" max="11276" width="9.140625" style="1523"/>
    <col min="11277" max="11277" width="5.5703125" style="1523" customWidth="1"/>
    <col min="11278" max="11278" width="5.28515625" style="1523" customWidth="1"/>
    <col min="11279" max="11279" width="5.5703125" style="1523" customWidth="1"/>
    <col min="11280" max="11280" width="9.140625" style="1523"/>
    <col min="11281" max="11281" width="5.5703125" style="1523" customWidth="1"/>
    <col min="11282" max="11282" width="6.28515625" style="1523" bestFit="1" customWidth="1"/>
    <col min="11283" max="11283" width="5.7109375" style="1523" customWidth="1"/>
    <col min="11284" max="11284" width="11.85546875" style="1523" customWidth="1"/>
    <col min="11285" max="11285" width="10.85546875" style="1523" customWidth="1"/>
    <col min="11286" max="11286" width="7.28515625" style="1523" customWidth="1"/>
    <col min="11287" max="11287" width="5.28515625" style="1523" customWidth="1"/>
    <col min="11288" max="11288" width="14.42578125" style="1523" bestFit="1" customWidth="1"/>
    <col min="11289" max="11290" width="12" style="1523" customWidth="1"/>
    <col min="11291" max="11291" width="12.7109375" style="1523" customWidth="1"/>
    <col min="11292" max="11292" width="16.5703125" style="1523" customWidth="1"/>
    <col min="11293" max="11296" width="12" style="1523" customWidth="1"/>
    <col min="11297" max="11299" width="12.28515625" style="1523" customWidth="1"/>
    <col min="11300" max="11521" width="9.140625" style="1523"/>
    <col min="11522" max="11522" width="9.85546875" style="1523" customWidth="1"/>
    <col min="11523" max="11523" width="30" style="1523" customWidth="1"/>
    <col min="11524" max="11524" width="6.5703125" style="1523" customWidth="1"/>
    <col min="11525" max="11525" width="5.5703125" style="1523" customWidth="1"/>
    <col min="11526" max="11526" width="5.140625" style="1523" customWidth="1"/>
    <col min="11527" max="11527" width="5.28515625" style="1523" customWidth="1"/>
    <col min="11528" max="11528" width="5.85546875" style="1523" customWidth="1"/>
    <col min="11529" max="11529" width="6.140625" style="1523" customWidth="1"/>
    <col min="11530" max="11530" width="5.28515625" style="1523" customWidth="1"/>
    <col min="11531" max="11531" width="4.85546875" style="1523" customWidth="1"/>
    <col min="11532" max="11532" width="9.140625" style="1523"/>
    <col min="11533" max="11533" width="5.5703125" style="1523" customWidth="1"/>
    <col min="11534" max="11534" width="5.28515625" style="1523" customWidth="1"/>
    <col min="11535" max="11535" width="5.5703125" style="1523" customWidth="1"/>
    <col min="11536" max="11536" width="9.140625" style="1523"/>
    <col min="11537" max="11537" width="5.5703125" style="1523" customWidth="1"/>
    <col min="11538" max="11538" width="6.28515625" style="1523" bestFit="1" customWidth="1"/>
    <col min="11539" max="11539" width="5.7109375" style="1523" customWidth="1"/>
    <col min="11540" max="11540" width="11.85546875" style="1523" customWidth="1"/>
    <col min="11541" max="11541" width="10.85546875" style="1523" customWidth="1"/>
    <col min="11542" max="11542" width="7.28515625" style="1523" customWidth="1"/>
    <col min="11543" max="11543" width="5.28515625" style="1523" customWidth="1"/>
    <col min="11544" max="11544" width="14.42578125" style="1523" bestFit="1" customWidth="1"/>
    <col min="11545" max="11546" width="12" style="1523" customWidth="1"/>
    <col min="11547" max="11547" width="12.7109375" style="1523" customWidth="1"/>
    <col min="11548" max="11548" width="16.5703125" style="1523" customWidth="1"/>
    <col min="11549" max="11552" width="12" style="1523" customWidth="1"/>
    <col min="11553" max="11555" width="12.28515625" style="1523" customWidth="1"/>
    <col min="11556" max="11777" width="9.140625" style="1523"/>
    <col min="11778" max="11778" width="9.85546875" style="1523" customWidth="1"/>
    <col min="11779" max="11779" width="30" style="1523" customWidth="1"/>
    <col min="11780" max="11780" width="6.5703125" style="1523" customWidth="1"/>
    <col min="11781" max="11781" width="5.5703125" style="1523" customWidth="1"/>
    <col min="11782" max="11782" width="5.140625" style="1523" customWidth="1"/>
    <col min="11783" max="11783" width="5.28515625" style="1523" customWidth="1"/>
    <col min="11784" max="11784" width="5.85546875" style="1523" customWidth="1"/>
    <col min="11785" max="11785" width="6.140625" style="1523" customWidth="1"/>
    <col min="11786" max="11786" width="5.28515625" style="1523" customWidth="1"/>
    <col min="11787" max="11787" width="4.85546875" style="1523" customWidth="1"/>
    <col min="11788" max="11788" width="9.140625" style="1523"/>
    <col min="11789" max="11789" width="5.5703125" style="1523" customWidth="1"/>
    <col min="11790" max="11790" width="5.28515625" style="1523" customWidth="1"/>
    <col min="11791" max="11791" width="5.5703125" style="1523" customWidth="1"/>
    <col min="11792" max="11792" width="9.140625" style="1523"/>
    <col min="11793" max="11793" width="5.5703125" style="1523" customWidth="1"/>
    <col min="11794" max="11794" width="6.28515625" style="1523" bestFit="1" customWidth="1"/>
    <col min="11795" max="11795" width="5.7109375" style="1523" customWidth="1"/>
    <col min="11796" max="11796" width="11.85546875" style="1523" customWidth="1"/>
    <col min="11797" max="11797" width="10.85546875" style="1523" customWidth="1"/>
    <col min="11798" max="11798" width="7.28515625" style="1523" customWidth="1"/>
    <col min="11799" max="11799" width="5.28515625" style="1523" customWidth="1"/>
    <col min="11800" max="11800" width="14.42578125" style="1523" bestFit="1" customWidth="1"/>
    <col min="11801" max="11802" width="12" style="1523" customWidth="1"/>
    <col min="11803" max="11803" width="12.7109375" style="1523" customWidth="1"/>
    <col min="11804" max="11804" width="16.5703125" style="1523" customWidth="1"/>
    <col min="11805" max="11808" width="12" style="1523" customWidth="1"/>
    <col min="11809" max="11811" width="12.28515625" style="1523" customWidth="1"/>
    <col min="11812" max="12033" width="9.140625" style="1523"/>
    <col min="12034" max="12034" width="9.85546875" style="1523" customWidth="1"/>
    <col min="12035" max="12035" width="30" style="1523" customWidth="1"/>
    <col min="12036" max="12036" width="6.5703125" style="1523" customWidth="1"/>
    <col min="12037" max="12037" width="5.5703125" style="1523" customWidth="1"/>
    <col min="12038" max="12038" width="5.140625" style="1523" customWidth="1"/>
    <col min="12039" max="12039" width="5.28515625" style="1523" customWidth="1"/>
    <col min="12040" max="12040" width="5.85546875" style="1523" customWidth="1"/>
    <col min="12041" max="12041" width="6.140625" style="1523" customWidth="1"/>
    <col min="12042" max="12042" width="5.28515625" style="1523" customWidth="1"/>
    <col min="12043" max="12043" width="4.85546875" style="1523" customWidth="1"/>
    <col min="12044" max="12044" width="9.140625" style="1523"/>
    <col min="12045" max="12045" width="5.5703125" style="1523" customWidth="1"/>
    <col min="12046" max="12046" width="5.28515625" style="1523" customWidth="1"/>
    <col min="12047" max="12047" width="5.5703125" style="1523" customWidth="1"/>
    <col min="12048" max="12048" width="9.140625" style="1523"/>
    <col min="12049" max="12049" width="5.5703125" style="1523" customWidth="1"/>
    <col min="12050" max="12050" width="6.28515625" style="1523" bestFit="1" customWidth="1"/>
    <col min="12051" max="12051" width="5.7109375" style="1523" customWidth="1"/>
    <col min="12052" max="12052" width="11.85546875" style="1523" customWidth="1"/>
    <col min="12053" max="12053" width="10.85546875" style="1523" customWidth="1"/>
    <col min="12054" max="12054" width="7.28515625" style="1523" customWidth="1"/>
    <col min="12055" max="12055" width="5.28515625" style="1523" customWidth="1"/>
    <col min="12056" max="12056" width="14.42578125" style="1523" bestFit="1" customWidth="1"/>
    <col min="12057" max="12058" width="12" style="1523" customWidth="1"/>
    <col min="12059" max="12059" width="12.7109375" style="1523" customWidth="1"/>
    <col min="12060" max="12060" width="16.5703125" style="1523" customWidth="1"/>
    <col min="12061" max="12064" width="12" style="1523" customWidth="1"/>
    <col min="12065" max="12067" width="12.28515625" style="1523" customWidth="1"/>
    <col min="12068" max="12289" width="9.140625" style="1523"/>
    <col min="12290" max="12290" width="9.85546875" style="1523" customWidth="1"/>
    <col min="12291" max="12291" width="30" style="1523" customWidth="1"/>
    <col min="12292" max="12292" width="6.5703125" style="1523" customWidth="1"/>
    <col min="12293" max="12293" width="5.5703125" style="1523" customWidth="1"/>
    <col min="12294" max="12294" width="5.140625" style="1523" customWidth="1"/>
    <col min="12295" max="12295" width="5.28515625" style="1523" customWidth="1"/>
    <col min="12296" max="12296" width="5.85546875" style="1523" customWidth="1"/>
    <col min="12297" max="12297" width="6.140625" style="1523" customWidth="1"/>
    <col min="12298" max="12298" width="5.28515625" style="1523" customWidth="1"/>
    <col min="12299" max="12299" width="4.85546875" style="1523" customWidth="1"/>
    <col min="12300" max="12300" width="9.140625" style="1523"/>
    <col min="12301" max="12301" width="5.5703125" style="1523" customWidth="1"/>
    <col min="12302" max="12302" width="5.28515625" style="1523" customWidth="1"/>
    <col min="12303" max="12303" width="5.5703125" style="1523" customWidth="1"/>
    <col min="12304" max="12304" width="9.140625" style="1523"/>
    <col min="12305" max="12305" width="5.5703125" style="1523" customWidth="1"/>
    <col min="12306" max="12306" width="6.28515625" style="1523" bestFit="1" customWidth="1"/>
    <col min="12307" max="12307" width="5.7109375" style="1523" customWidth="1"/>
    <col min="12308" max="12308" width="11.85546875" style="1523" customWidth="1"/>
    <col min="12309" max="12309" width="10.85546875" style="1523" customWidth="1"/>
    <col min="12310" max="12310" width="7.28515625" style="1523" customWidth="1"/>
    <col min="12311" max="12311" width="5.28515625" style="1523" customWidth="1"/>
    <col min="12312" max="12312" width="14.42578125" style="1523" bestFit="1" customWidth="1"/>
    <col min="12313" max="12314" width="12" style="1523" customWidth="1"/>
    <col min="12315" max="12315" width="12.7109375" style="1523" customWidth="1"/>
    <col min="12316" max="12316" width="16.5703125" style="1523" customWidth="1"/>
    <col min="12317" max="12320" width="12" style="1523" customWidth="1"/>
    <col min="12321" max="12323" width="12.28515625" style="1523" customWidth="1"/>
    <col min="12324" max="12545" width="9.140625" style="1523"/>
    <col min="12546" max="12546" width="9.85546875" style="1523" customWidth="1"/>
    <col min="12547" max="12547" width="30" style="1523" customWidth="1"/>
    <col min="12548" max="12548" width="6.5703125" style="1523" customWidth="1"/>
    <col min="12549" max="12549" width="5.5703125" style="1523" customWidth="1"/>
    <col min="12550" max="12550" width="5.140625" style="1523" customWidth="1"/>
    <col min="12551" max="12551" width="5.28515625" style="1523" customWidth="1"/>
    <col min="12552" max="12552" width="5.85546875" style="1523" customWidth="1"/>
    <col min="12553" max="12553" width="6.140625" style="1523" customWidth="1"/>
    <col min="12554" max="12554" width="5.28515625" style="1523" customWidth="1"/>
    <col min="12555" max="12555" width="4.85546875" style="1523" customWidth="1"/>
    <col min="12556" max="12556" width="9.140625" style="1523"/>
    <col min="12557" max="12557" width="5.5703125" style="1523" customWidth="1"/>
    <col min="12558" max="12558" width="5.28515625" style="1523" customWidth="1"/>
    <col min="12559" max="12559" width="5.5703125" style="1523" customWidth="1"/>
    <col min="12560" max="12560" width="9.140625" style="1523"/>
    <col min="12561" max="12561" width="5.5703125" style="1523" customWidth="1"/>
    <col min="12562" max="12562" width="6.28515625" style="1523" bestFit="1" customWidth="1"/>
    <col min="12563" max="12563" width="5.7109375" style="1523" customWidth="1"/>
    <col min="12564" max="12564" width="11.85546875" style="1523" customWidth="1"/>
    <col min="12565" max="12565" width="10.85546875" style="1523" customWidth="1"/>
    <col min="12566" max="12566" width="7.28515625" style="1523" customWidth="1"/>
    <col min="12567" max="12567" width="5.28515625" style="1523" customWidth="1"/>
    <col min="12568" max="12568" width="14.42578125" style="1523" bestFit="1" customWidth="1"/>
    <col min="12569" max="12570" width="12" style="1523" customWidth="1"/>
    <col min="12571" max="12571" width="12.7109375" style="1523" customWidth="1"/>
    <col min="12572" max="12572" width="16.5703125" style="1523" customWidth="1"/>
    <col min="12573" max="12576" width="12" style="1523" customWidth="1"/>
    <col min="12577" max="12579" width="12.28515625" style="1523" customWidth="1"/>
    <col min="12580" max="12801" width="9.140625" style="1523"/>
    <col min="12802" max="12802" width="9.85546875" style="1523" customWidth="1"/>
    <col min="12803" max="12803" width="30" style="1523" customWidth="1"/>
    <col min="12804" max="12804" width="6.5703125" style="1523" customWidth="1"/>
    <col min="12805" max="12805" width="5.5703125" style="1523" customWidth="1"/>
    <col min="12806" max="12806" width="5.140625" style="1523" customWidth="1"/>
    <col min="12807" max="12807" width="5.28515625" style="1523" customWidth="1"/>
    <col min="12808" max="12808" width="5.85546875" style="1523" customWidth="1"/>
    <col min="12809" max="12809" width="6.140625" style="1523" customWidth="1"/>
    <col min="12810" max="12810" width="5.28515625" style="1523" customWidth="1"/>
    <col min="12811" max="12811" width="4.85546875" style="1523" customWidth="1"/>
    <col min="12812" max="12812" width="9.140625" style="1523"/>
    <col min="12813" max="12813" width="5.5703125" style="1523" customWidth="1"/>
    <col min="12814" max="12814" width="5.28515625" style="1523" customWidth="1"/>
    <col min="12815" max="12815" width="5.5703125" style="1523" customWidth="1"/>
    <col min="12816" max="12816" width="9.140625" style="1523"/>
    <col min="12817" max="12817" width="5.5703125" style="1523" customWidth="1"/>
    <col min="12818" max="12818" width="6.28515625" style="1523" bestFit="1" customWidth="1"/>
    <col min="12819" max="12819" width="5.7109375" style="1523" customWidth="1"/>
    <col min="12820" max="12820" width="11.85546875" style="1523" customWidth="1"/>
    <col min="12821" max="12821" width="10.85546875" style="1523" customWidth="1"/>
    <col min="12822" max="12822" width="7.28515625" style="1523" customWidth="1"/>
    <col min="12823" max="12823" width="5.28515625" style="1523" customWidth="1"/>
    <col min="12824" max="12824" width="14.42578125" style="1523" bestFit="1" customWidth="1"/>
    <col min="12825" max="12826" width="12" style="1523" customWidth="1"/>
    <col min="12827" max="12827" width="12.7109375" style="1523" customWidth="1"/>
    <col min="12828" max="12828" width="16.5703125" style="1523" customWidth="1"/>
    <col min="12829" max="12832" width="12" style="1523" customWidth="1"/>
    <col min="12833" max="12835" width="12.28515625" style="1523" customWidth="1"/>
    <col min="12836" max="13057" width="9.140625" style="1523"/>
    <col min="13058" max="13058" width="9.85546875" style="1523" customWidth="1"/>
    <col min="13059" max="13059" width="30" style="1523" customWidth="1"/>
    <col min="13060" max="13060" width="6.5703125" style="1523" customWidth="1"/>
    <col min="13061" max="13061" width="5.5703125" style="1523" customWidth="1"/>
    <col min="13062" max="13062" width="5.140625" style="1523" customWidth="1"/>
    <col min="13063" max="13063" width="5.28515625" style="1523" customWidth="1"/>
    <col min="13064" max="13064" width="5.85546875" style="1523" customWidth="1"/>
    <col min="13065" max="13065" width="6.140625" style="1523" customWidth="1"/>
    <col min="13066" max="13066" width="5.28515625" style="1523" customWidth="1"/>
    <col min="13067" max="13067" width="4.85546875" style="1523" customWidth="1"/>
    <col min="13068" max="13068" width="9.140625" style="1523"/>
    <col min="13069" max="13069" width="5.5703125" style="1523" customWidth="1"/>
    <col min="13070" max="13070" width="5.28515625" style="1523" customWidth="1"/>
    <col min="13071" max="13071" width="5.5703125" style="1523" customWidth="1"/>
    <col min="13072" max="13072" width="9.140625" style="1523"/>
    <col min="13073" max="13073" width="5.5703125" style="1523" customWidth="1"/>
    <col min="13074" max="13074" width="6.28515625" style="1523" bestFit="1" customWidth="1"/>
    <col min="13075" max="13075" width="5.7109375" style="1523" customWidth="1"/>
    <col min="13076" max="13076" width="11.85546875" style="1523" customWidth="1"/>
    <col min="13077" max="13077" width="10.85546875" style="1523" customWidth="1"/>
    <col min="13078" max="13078" width="7.28515625" style="1523" customWidth="1"/>
    <col min="13079" max="13079" width="5.28515625" style="1523" customWidth="1"/>
    <col min="13080" max="13080" width="14.42578125" style="1523" bestFit="1" customWidth="1"/>
    <col min="13081" max="13082" width="12" style="1523" customWidth="1"/>
    <col min="13083" max="13083" width="12.7109375" style="1523" customWidth="1"/>
    <col min="13084" max="13084" width="16.5703125" style="1523" customWidth="1"/>
    <col min="13085" max="13088" width="12" style="1523" customWidth="1"/>
    <col min="13089" max="13091" width="12.28515625" style="1523" customWidth="1"/>
    <col min="13092" max="13313" width="9.140625" style="1523"/>
    <col min="13314" max="13314" width="9.85546875" style="1523" customWidth="1"/>
    <col min="13315" max="13315" width="30" style="1523" customWidth="1"/>
    <col min="13316" max="13316" width="6.5703125" style="1523" customWidth="1"/>
    <col min="13317" max="13317" width="5.5703125" style="1523" customWidth="1"/>
    <col min="13318" max="13318" width="5.140625" style="1523" customWidth="1"/>
    <col min="13319" max="13319" width="5.28515625" style="1523" customWidth="1"/>
    <col min="13320" max="13320" width="5.85546875" style="1523" customWidth="1"/>
    <col min="13321" max="13321" width="6.140625" style="1523" customWidth="1"/>
    <col min="13322" max="13322" width="5.28515625" style="1523" customWidth="1"/>
    <col min="13323" max="13323" width="4.85546875" style="1523" customWidth="1"/>
    <col min="13324" max="13324" width="9.140625" style="1523"/>
    <col min="13325" max="13325" width="5.5703125" style="1523" customWidth="1"/>
    <col min="13326" max="13326" width="5.28515625" style="1523" customWidth="1"/>
    <col min="13327" max="13327" width="5.5703125" style="1523" customWidth="1"/>
    <col min="13328" max="13328" width="9.140625" style="1523"/>
    <col min="13329" max="13329" width="5.5703125" style="1523" customWidth="1"/>
    <col min="13330" max="13330" width="6.28515625" style="1523" bestFit="1" customWidth="1"/>
    <col min="13331" max="13331" width="5.7109375" style="1523" customWidth="1"/>
    <col min="13332" max="13332" width="11.85546875" style="1523" customWidth="1"/>
    <col min="13333" max="13333" width="10.85546875" style="1523" customWidth="1"/>
    <col min="13334" max="13334" width="7.28515625" style="1523" customWidth="1"/>
    <col min="13335" max="13335" width="5.28515625" style="1523" customWidth="1"/>
    <col min="13336" max="13336" width="14.42578125" style="1523" bestFit="1" customWidth="1"/>
    <col min="13337" max="13338" width="12" style="1523" customWidth="1"/>
    <col min="13339" max="13339" width="12.7109375" style="1523" customWidth="1"/>
    <col min="13340" max="13340" width="16.5703125" style="1523" customWidth="1"/>
    <col min="13341" max="13344" width="12" style="1523" customWidth="1"/>
    <col min="13345" max="13347" width="12.28515625" style="1523" customWidth="1"/>
    <col min="13348" max="13569" width="9.140625" style="1523"/>
    <col min="13570" max="13570" width="9.85546875" style="1523" customWidth="1"/>
    <col min="13571" max="13571" width="30" style="1523" customWidth="1"/>
    <col min="13572" max="13572" width="6.5703125" style="1523" customWidth="1"/>
    <col min="13573" max="13573" width="5.5703125" style="1523" customWidth="1"/>
    <col min="13574" max="13574" width="5.140625" style="1523" customWidth="1"/>
    <col min="13575" max="13575" width="5.28515625" style="1523" customWidth="1"/>
    <col min="13576" max="13576" width="5.85546875" style="1523" customWidth="1"/>
    <col min="13577" max="13577" width="6.140625" style="1523" customWidth="1"/>
    <col min="13578" max="13578" width="5.28515625" style="1523" customWidth="1"/>
    <col min="13579" max="13579" width="4.85546875" style="1523" customWidth="1"/>
    <col min="13580" max="13580" width="9.140625" style="1523"/>
    <col min="13581" max="13581" width="5.5703125" style="1523" customWidth="1"/>
    <col min="13582" max="13582" width="5.28515625" style="1523" customWidth="1"/>
    <col min="13583" max="13583" width="5.5703125" style="1523" customWidth="1"/>
    <col min="13584" max="13584" width="9.140625" style="1523"/>
    <col min="13585" max="13585" width="5.5703125" style="1523" customWidth="1"/>
    <col min="13586" max="13586" width="6.28515625" style="1523" bestFit="1" customWidth="1"/>
    <col min="13587" max="13587" width="5.7109375" style="1523" customWidth="1"/>
    <col min="13588" max="13588" width="11.85546875" style="1523" customWidth="1"/>
    <col min="13589" max="13589" width="10.85546875" style="1523" customWidth="1"/>
    <col min="13590" max="13590" width="7.28515625" style="1523" customWidth="1"/>
    <col min="13591" max="13591" width="5.28515625" style="1523" customWidth="1"/>
    <col min="13592" max="13592" width="14.42578125" style="1523" bestFit="1" customWidth="1"/>
    <col min="13593" max="13594" width="12" style="1523" customWidth="1"/>
    <col min="13595" max="13595" width="12.7109375" style="1523" customWidth="1"/>
    <col min="13596" max="13596" width="16.5703125" style="1523" customWidth="1"/>
    <col min="13597" max="13600" width="12" style="1523" customWidth="1"/>
    <col min="13601" max="13603" width="12.28515625" style="1523" customWidth="1"/>
    <col min="13604" max="13825" width="9.140625" style="1523"/>
    <col min="13826" max="13826" width="9.85546875" style="1523" customWidth="1"/>
    <col min="13827" max="13827" width="30" style="1523" customWidth="1"/>
    <col min="13828" max="13828" width="6.5703125" style="1523" customWidth="1"/>
    <col min="13829" max="13829" width="5.5703125" style="1523" customWidth="1"/>
    <col min="13830" max="13830" width="5.140625" style="1523" customWidth="1"/>
    <col min="13831" max="13831" width="5.28515625" style="1523" customWidth="1"/>
    <col min="13832" max="13832" width="5.85546875" style="1523" customWidth="1"/>
    <col min="13833" max="13833" width="6.140625" style="1523" customWidth="1"/>
    <col min="13834" max="13834" width="5.28515625" style="1523" customWidth="1"/>
    <col min="13835" max="13835" width="4.85546875" style="1523" customWidth="1"/>
    <col min="13836" max="13836" width="9.140625" style="1523"/>
    <col min="13837" max="13837" width="5.5703125" style="1523" customWidth="1"/>
    <col min="13838" max="13838" width="5.28515625" style="1523" customWidth="1"/>
    <col min="13839" max="13839" width="5.5703125" style="1523" customWidth="1"/>
    <col min="13840" max="13840" width="9.140625" style="1523"/>
    <col min="13841" max="13841" width="5.5703125" style="1523" customWidth="1"/>
    <col min="13842" max="13842" width="6.28515625" style="1523" bestFit="1" customWidth="1"/>
    <col min="13843" max="13843" width="5.7109375" style="1523" customWidth="1"/>
    <col min="13844" max="13844" width="11.85546875" style="1523" customWidth="1"/>
    <col min="13845" max="13845" width="10.85546875" style="1523" customWidth="1"/>
    <col min="13846" max="13846" width="7.28515625" style="1523" customWidth="1"/>
    <col min="13847" max="13847" width="5.28515625" style="1523" customWidth="1"/>
    <col min="13848" max="13848" width="14.42578125" style="1523" bestFit="1" customWidth="1"/>
    <col min="13849" max="13850" width="12" style="1523" customWidth="1"/>
    <col min="13851" max="13851" width="12.7109375" style="1523" customWidth="1"/>
    <col min="13852" max="13852" width="16.5703125" style="1523" customWidth="1"/>
    <col min="13853" max="13856" width="12" style="1523" customWidth="1"/>
    <col min="13857" max="13859" width="12.28515625" style="1523" customWidth="1"/>
    <col min="13860" max="14081" width="9.140625" style="1523"/>
    <col min="14082" max="14082" width="9.85546875" style="1523" customWidth="1"/>
    <col min="14083" max="14083" width="30" style="1523" customWidth="1"/>
    <col min="14084" max="14084" width="6.5703125" style="1523" customWidth="1"/>
    <col min="14085" max="14085" width="5.5703125" style="1523" customWidth="1"/>
    <col min="14086" max="14086" width="5.140625" style="1523" customWidth="1"/>
    <col min="14087" max="14087" width="5.28515625" style="1523" customWidth="1"/>
    <col min="14088" max="14088" width="5.85546875" style="1523" customWidth="1"/>
    <col min="14089" max="14089" width="6.140625" style="1523" customWidth="1"/>
    <col min="14090" max="14090" width="5.28515625" style="1523" customWidth="1"/>
    <col min="14091" max="14091" width="4.85546875" style="1523" customWidth="1"/>
    <col min="14092" max="14092" width="9.140625" style="1523"/>
    <col min="14093" max="14093" width="5.5703125" style="1523" customWidth="1"/>
    <col min="14094" max="14094" width="5.28515625" style="1523" customWidth="1"/>
    <col min="14095" max="14095" width="5.5703125" style="1523" customWidth="1"/>
    <col min="14096" max="14096" width="9.140625" style="1523"/>
    <col min="14097" max="14097" width="5.5703125" style="1523" customWidth="1"/>
    <col min="14098" max="14098" width="6.28515625" style="1523" bestFit="1" customWidth="1"/>
    <col min="14099" max="14099" width="5.7109375" style="1523" customWidth="1"/>
    <col min="14100" max="14100" width="11.85546875" style="1523" customWidth="1"/>
    <col min="14101" max="14101" width="10.85546875" style="1523" customWidth="1"/>
    <col min="14102" max="14102" width="7.28515625" style="1523" customWidth="1"/>
    <col min="14103" max="14103" width="5.28515625" style="1523" customWidth="1"/>
    <col min="14104" max="14104" width="14.42578125" style="1523" bestFit="1" customWidth="1"/>
    <col min="14105" max="14106" width="12" style="1523" customWidth="1"/>
    <col min="14107" max="14107" width="12.7109375" style="1523" customWidth="1"/>
    <col min="14108" max="14108" width="16.5703125" style="1523" customWidth="1"/>
    <col min="14109" max="14112" width="12" style="1523" customWidth="1"/>
    <col min="14113" max="14115" width="12.28515625" style="1523" customWidth="1"/>
    <col min="14116" max="14337" width="9.140625" style="1523"/>
    <col min="14338" max="14338" width="9.85546875" style="1523" customWidth="1"/>
    <col min="14339" max="14339" width="30" style="1523" customWidth="1"/>
    <col min="14340" max="14340" width="6.5703125" style="1523" customWidth="1"/>
    <col min="14341" max="14341" width="5.5703125" style="1523" customWidth="1"/>
    <col min="14342" max="14342" width="5.140625" style="1523" customWidth="1"/>
    <col min="14343" max="14343" width="5.28515625" style="1523" customWidth="1"/>
    <col min="14344" max="14344" width="5.85546875" style="1523" customWidth="1"/>
    <col min="14345" max="14345" width="6.140625" style="1523" customWidth="1"/>
    <col min="14346" max="14346" width="5.28515625" style="1523" customWidth="1"/>
    <col min="14347" max="14347" width="4.85546875" style="1523" customWidth="1"/>
    <col min="14348" max="14348" width="9.140625" style="1523"/>
    <col min="14349" max="14349" width="5.5703125" style="1523" customWidth="1"/>
    <col min="14350" max="14350" width="5.28515625" style="1523" customWidth="1"/>
    <col min="14351" max="14351" width="5.5703125" style="1523" customWidth="1"/>
    <col min="14352" max="14352" width="9.140625" style="1523"/>
    <col min="14353" max="14353" width="5.5703125" style="1523" customWidth="1"/>
    <col min="14354" max="14354" width="6.28515625" style="1523" bestFit="1" customWidth="1"/>
    <col min="14355" max="14355" width="5.7109375" style="1523" customWidth="1"/>
    <col min="14356" max="14356" width="11.85546875" style="1523" customWidth="1"/>
    <col min="14357" max="14357" width="10.85546875" style="1523" customWidth="1"/>
    <col min="14358" max="14358" width="7.28515625" style="1523" customWidth="1"/>
    <col min="14359" max="14359" width="5.28515625" style="1523" customWidth="1"/>
    <col min="14360" max="14360" width="14.42578125" style="1523" bestFit="1" customWidth="1"/>
    <col min="14361" max="14362" width="12" style="1523" customWidth="1"/>
    <col min="14363" max="14363" width="12.7109375" style="1523" customWidth="1"/>
    <col min="14364" max="14364" width="16.5703125" style="1523" customWidth="1"/>
    <col min="14365" max="14368" width="12" style="1523" customWidth="1"/>
    <col min="14369" max="14371" width="12.28515625" style="1523" customWidth="1"/>
    <col min="14372" max="14593" width="9.140625" style="1523"/>
    <col min="14594" max="14594" width="9.85546875" style="1523" customWidth="1"/>
    <col min="14595" max="14595" width="30" style="1523" customWidth="1"/>
    <col min="14596" max="14596" width="6.5703125" style="1523" customWidth="1"/>
    <col min="14597" max="14597" width="5.5703125" style="1523" customWidth="1"/>
    <col min="14598" max="14598" width="5.140625" style="1523" customWidth="1"/>
    <col min="14599" max="14599" width="5.28515625" style="1523" customWidth="1"/>
    <col min="14600" max="14600" width="5.85546875" style="1523" customWidth="1"/>
    <col min="14601" max="14601" width="6.140625" style="1523" customWidth="1"/>
    <col min="14602" max="14602" width="5.28515625" style="1523" customWidth="1"/>
    <col min="14603" max="14603" width="4.85546875" style="1523" customWidth="1"/>
    <col min="14604" max="14604" width="9.140625" style="1523"/>
    <col min="14605" max="14605" width="5.5703125" style="1523" customWidth="1"/>
    <col min="14606" max="14606" width="5.28515625" style="1523" customWidth="1"/>
    <col min="14607" max="14607" width="5.5703125" style="1523" customWidth="1"/>
    <col min="14608" max="14608" width="9.140625" style="1523"/>
    <col min="14609" max="14609" width="5.5703125" style="1523" customWidth="1"/>
    <col min="14610" max="14610" width="6.28515625" style="1523" bestFit="1" customWidth="1"/>
    <col min="14611" max="14611" width="5.7109375" style="1523" customWidth="1"/>
    <col min="14612" max="14612" width="11.85546875" style="1523" customWidth="1"/>
    <col min="14613" max="14613" width="10.85546875" style="1523" customWidth="1"/>
    <col min="14614" max="14614" width="7.28515625" style="1523" customWidth="1"/>
    <col min="14615" max="14615" width="5.28515625" style="1523" customWidth="1"/>
    <col min="14616" max="14616" width="14.42578125" style="1523" bestFit="1" customWidth="1"/>
    <col min="14617" max="14618" width="12" style="1523" customWidth="1"/>
    <col min="14619" max="14619" width="12.7109375" style="1523" customWidth="1"/>
    <col min="14620" max="14620" width="16.5703125" style="1523" customWidth="1"/>
    <col min="14621" max="14624" width="12" style="1523" customWidth="1"/>
    <col min="14625" max="14627" width="12.28515625" style="1523" customWidth="1"/>
    <col min="14628" max="14849" width="9.140625" style="1523"/>
    <col min="14850" max="14850" width="9.85546875" style="1523" customWidth="1"/>
    <col min="14851" max="14851" width="30" style="1523" customWidth="1"/>
    <col min="14852" max="14852" width="6.5703125" style="1523" customWidth="1"/>
    <col min="14853" max="14853" width="5.5703125" style="1523" customWidth="1"/>
    <col min="14854" max="14854" width="5.140625" style="1523" customWidth="1"/>
    <col min="14855" max="14855" width="5.28515625" style="1523" customWidth="1"/>
    <col min="14856" max="14856" width="5.85546875" style="1523" customWidth="1"/>
    <col min="14857" max="14857" width="6.140625" style="1523" customWidth="1"/>
    <col min="14858" max="14858" width="5.28515625" style="1523" customWidth="1"/>
    <col min="14859" max="14859" width="4.85546875" style="1523" customWidth="1"/>
    <col min="14860" max="14860" width="9.140625" style="1523"/>
    <col min="14861" max="14861" width="5.5703125" style="1523" customWidth="1"/>
    <col min="14862" max="14862" width="5.28515625" style="1523" customWidth="1"/>
    <col min="14863" max="14863" width="5.5703125" style="1523" customWidth="1"/>
    <col min="14864" max="14864" width="9.140625" style="1523"/>
    <col min="14865" max="14865" width="5.5703125" style="1523" customWidth="1"/>
    <col min="14866" max="14866" width="6.28515625" style="1523" bestFit="1" customWidth="1"/>
    <col min="14867" max="14867" width="5.7109375" style="1523" customWidth="1"/>
    <col min="14868" max="14868" width="11.85546875" style="1523" customWidth="1"/>
    <col min="14869" max="14869" width="10.85546875" style="1523" customWidth="1"/>
    <col min="14870" max="14870" width="7.28515625" style="1523" customWidth="1"/>
    <col min="14871" max="14871" width="5.28515625" style="1523" customWidth="1"/>
    <col min="14872" max="14872" width="14.42578125" style="1523" bestFit="1" customWidth="1"/>
    <col min="14873" max="14874" width="12" style="1523" customWidth="1"/>
    <col min="14875" max="14875" width="12.7109375" style="1523" customWidth="1"/>
    <col min="14876" max="14876" width="16.5703125" style="1523" customWidth="1"/>
    <col min="14877" max="14880" width="12" style="1523" customWidth="1"/>
    <col min="14881" max="14883" width="12.28515625" style="1523" customWidth="1"/>
    <col min="14884" max="15105" width="9.140625" style="1523"/>
    <col min="15106" max="15106" width="9.85546875" style="1523" customWidth="1"/>
    <col min="15107" max="15107" width="30" style="1523" customWidth="1"/>
    <col min="15108" max="15108" width="6.5703125" style="1523" customWidth="1"/>
    <col min="15109" max="15109" width="5.5703125" style="1523" customWidth="1"/>
    <col min="15110" max="15110" width="5.140625" style="1523" customWidth="1"/>
    <col min="15111" max="15111" width="5.28515625" style="1523" customWidth="1"/>
    <col min="15112" max="15112" width="5.85546875" style="1523" customWidth="1"/>
    <col min="15113" max="15113" width="6.140625" style="1523" customWidth="1"/>
    <col min="15114" max="15114" width="5.28515625" style="1523" customWidth="1"/>
    <col min="15115" max="15115" width="4.85546875" style="1523" customWidth="1"/>
    <col min="15116" max="15116" width="9.140625" style="1523"/>
    <col min="15117" max="15117" width="5.5703125" style="1523" customWidth="1"/>
    <col min="15118" max="15118" width="5.28515625" style="1523" customWidth="1"/>
    <col min="15119" max="15119" width="5.5703125" style="1523" customWidth="1"/>
    <col min="15120" max="15120" width="9.140625" style="1523"/>
    <col min="15121" max="15121" width="5.5703125" style="1523" customWidth="1"/>
    <col min="15122" max="15122" width="6.28515625" style="1523" bestFit="1" customWidth="1"/>
    <col min="15123" max="15123" width="5.7109375" style="1523" customWidth="1"/>
    <col min="15124" max="15124" width="11.85546875" style="1523" customWidth="1"/>
    <col min="15125" max="15125" width="10.85546875" style="1523" customWidth="1"/>
    <col min="15126" max="15126" width="7.28515625" style="1523" customWidth="1"/>
    <col min="15127" max="15127" width="5.28515625" style="1523" customWidth="1"/>
    <col min="15128" max="15128" width="14.42578125" style="1523" bestFit="1" customWidth="1"/>
    <col min="15129" max="15130" width="12" style="1523" customWidth="1"/>
    <col min="15131" max="15131" width="12.7109375" style="1523" customWidth="1"/>
    <col min="15132" max="15132" width="16.5703125" style="1523" customWidth="1"/>
    <col min="15133" max="15136" width="12" style="1523" customWidth="1"/>
    <col min="15137" max="15139" width="12.28515625" style="1523" customWidth="1"/>
    <col min="15140" max="15361" width="9.140625" style="1523"/>
    <col min="15362" max="15362" width="9.85546875" style="1523" customWidth="1"/>
    <col min="15363" max="15363" width="30" style="1523" customWidth="1"/>
    <col min="15364" max="15364" width="6.5703125" style="1523" customWidth="1"/>
    <col min="15365" max="15365" width="5.5703125" style="1523" customWidth="1"/>
    <col min="15366" max="15366" width="5.140625" style="1523" customWidth="1"/>
    <col min="15367" max="15367" width="5.28515625" style="1523" customWidth="1"/>
    <col min="15368" max="15368" width="5.85546875" style="1523" customWidth="1"/>
    <col min="15369" max="15369" width="6.140625" style="1523" customWidth="1"/>
    <col min="15370" max="15370" width="5.28515625" style="1523" customWidth="1"/>
    <col min="15371" max="15371" width="4.85546875" style="1523" customWidth="1"/>
    <col min="15372" max="15372" width="9.140625" style="1523"/>
    <col min="15373" max="15373" width="5.5703125" style="1523" customWidth="1"/>
    <col min="15374" max="15374" width="5.28515625" style="1523" customWidth="1"/>
    <col min="15375" max="15375" width="5.5703125" style="1523" customWidth="1"/>
    <col min="15376" max="15376" width="9.140625" style="1523"/>
    <col min="15377" max="15377" width="5.5703125" style="1523" customWidth="1"/>
    <col min="15378" max="15378" width="6.28515625" style="1523" bestFit="1" customWidth="1"/>
    <col min="15379" max="15379" width="5.7109375" style="1523" customWidth="1"/>
    <col min="15380" max="15380" width="11.85546875" style="1523" customWidth="1"/>
    <col min="15381" max="15381" width="10.85546875" style="1523" customWidth="1"/>
    <col min="15382" max="15382" width="7.28515625" style="1523" customWidth="1"/>
    <col min="15383" max="15383" width="5.28515625" style="1523" customWidth="1"/>
    <col min="15384" max="15384" width="14.42578125" style="1523" bestFit="1" customWidth="1"/>
    <col min="15385" max="15386" width="12" style="1523" customWidth="1"/>
    <col min="15387" max="15387" width="12.7109375" style="1523" customWidth="1"/>
    <col min="15388" max="15388" width="16.5703125" style="1523" customWidth="1"/>
    <col min="15389" max="15392" width="12" style="1523" customWidth="1"/>
    <col min="15393" max="15395" width="12.28515625" style="1523" customWidth="1"/>
    <col min="15396" max="15617" width="9.140625" style="1523"/>
    <col min="15618" max="15618" width="9.85546875" style="1523" customWidth="1"/>
    <col min="15619" max="15619" width="30" style="1523" customWidth="1"/>
    <col min="15620" max="15620" width="6.5703125" style="1523" customWidth="1"/>
    <col min="15621" max="15621" width="5.5703125" style="1523" customWidth="1"/>
    <col min="15622" max="15622" width="5.140625" style="1523" customWidth="1"/>
    <col min="15623" max="15623" width="5.28515625" style="1523" customWidth="1"/>
    <col min="15624" max="15624" width="5.85546875" style="1523" customWidth="1"/>
    <col min="15625" max="15625" width="6.140625" style="1523" customWidth="1"/>
    <col min="15626" max="15626" width="5.28515625" style="1523" customWidth="1"/>
    <col min="15627" max="15627" width="4.85546875" style="1523" customWidth="1"/>
    <col min="15628" max="15628" width="9.140625" style="1523"/>
    <col min="15629" max="15629" width="5.5703125" style="1523" customWidth="1"/>
    <col min="15630" max="15630" width="5.28515625" style="1523" customWidth="1"/>
    <col min="15631" max="15631" width="5.5703125" style="1523" customWidth="1"/>
    <col min="15632" max="15632" width="9.140625" style="1523"/>
    <col min="15633" max="15633" width="5.5703125" style="1523" customWidth="1"/>
    <col min="15634" max="15634" width="6.28515625" style="1523" bestFit="1" customWidth="1"/>
    <col min="15635" max="15635" width="5.7109375" style="1523" customWidth="1"/>
    <col min="15636" max="15636" width="11.85546875" style="1523" customWidth="1"/>
    <col min="15637" max="15637" width="10.85546875" style="1523" customWidth="1"/>
    <col min="15638" max="15638" width="7.28515625" style="1523" customWidth="1"/>
    <col min="15639" max="15639" width="5.28515625" style="1523" customWidth="1"/>
    <col min="15640" max="15640" width="14.42578125" style="1523" bestFit="1" customWidth="1"/>
    <col min="15641" max="15642" width="12" style="1523" customWidth="1"/>
    <col min="15643" max="15643" width="12.7109375" style="1523" customWidth="1"/>
    <col min="15644" max="15644" width="16.5703125" style="1523" customWidth="1"/>
    <col min="15645" max="15648" width="12" style="1523" customWidth="1"/>
    <col min="15649" max="15651" width="12.28515625" style="1523" customWidth="1"/>
    <col min="15652" max="15873" width="9.140625" style="1523"/>
    <col min="15874" max="15874" width="9.85546875" style="1523" customWidth="1"/>
    <col min="15875" max="15875" width="30" style="1523" customWidth="1"/>
    <col min="15876" max="15876" width="6.5703125" style="1523" customWidth="1"/>
    <col min="15877" max="15877" width="5.5703125" style="1523" customWidth="1"/>
    <col min="15878" max="15878" width="5.140625" style="1523" customWidth="1"/>
    <col min="15879" max="15879" width="5.28515625" style="1523" customWidth="1"/>
    <col min="15880" max="15880" width="5.85546875" style="1523" customWidth="1"/>
    <col min="15881" max="15881" width="6.140625" style="1523" customWidth="1"/>
    <col min="15882" max="15882" width="5.28515625" style="1523" customWidth="1"/>
    <col min="15883" max="15883" width="4.85546875" style="1523" customWidth="1"/>
    <col min="15884" max="15884" width="9.140625" style="1523"/>
    <col min="15885" max="15885" width="5.5703125" style="1523" customWidth="1"/>
    <col min="15886" max="15886" width="5.28515625" style="1523" customWidth="1"/>
    <col min="15887" max="15887" width="5.5703125" style="1523" customWidth="1"/>
    <col min="15888" max="15888" width="9.140625" style="1523"/>
    <col min="15889" max="15889" width="5.5703125" style="1523" customWidth="1"/>
    <col min="15890" max="15890" width="6.28515625" style="1523" bestFit="1" customWidth="1"/>
    <col min="15891" max="15891" width="5.7109375" style="1523" customWidth="1"/>
    <col min="15892" max="15892" width="11.85546875" style="1523" customWidth="1"/>
    <col min="15893" max="15893" width="10.85546875" style="1523" customWidth="1"/>
    <col min="15894" max="15894" width="7.28515625" style="1523" customWidth="1"/>
    <col min="15895" max="15895" width="5.28515625" style="1523" customWidth="1"/>
    <col min="15896" max="15896" width="14.42578125" style="1523" bestFit="1" customWidth="1"/>
    <col min="15897" max="15898" width="12" style="1523" customWidth="1"/>
    <col min="15899" max="15899" width="12.7109375" style="1523" customWidth="1"/>
    <col min="15900" max="15900" width="16.5703125" style="1523" customWidth="1"/>
    <col min="15901" max="15904" width="12" style="1523" customWidth="1"/>
    <col min="15905" max="15907" width="12.28515625" style="1523" customWidth="1"/>
    <col min="15908" max="16129" width="9.140625" style="1523"/>
    <col min="16130" max="16130" width="9.85546875" style="1523" customWidth="1"/>
    <col min="16131" max="16131" width="30" style="1523" customWidth="1"/>
    <col min="16132" max="16132" width="6.5703125" style="1523" customWidth="1"/>
    <col min="16133" max="16133" width="5.5703125" style="1523" customWidth="1"/>
    <col min="16134" max="16134" width="5.140625" style="1523" customWidth="1"/>
    <col min="16135" max="16135" width="5.28515625" style="1523" customWidth="1"/>
    <col min="16136" max="16136" width="5.85546875" style="1523" customWidth="1"/>
    <col min="16137" max="16137" width="6.140625" style="1523" customWidth="1"/>
    <col min="16138" max="16138" width="5.28515625" style="1523" customWidth="1"/>
    <col min="16139" max="16139" width="4.85546875" style="1523" customWidth="1"/>
    <col min="16140" max="16140" width="9.140625" style="1523"/>
    <col min="16141" max="16141" width="5.5703125" style="1523" customWidth="1"/>
    <col min="16142" max="16142" width="5.28515625" style="1523" customWidth="1"/>
    <col min="16143" max="16143" width="5.5703125" style="1523" customWidth="1"/>
    <col min="16144" max="16144" width="9.140625" style="1523"/>
    <col min="16145" max="16145" width="5.5703125" style="1523" customWidth="1"/>
    <col min="16146" max="16146" width="6.28515625" style="1523" bestFit="1" customWidth="1"/>
    <col min="16147" max="16147" width="5.7109375" style="1523" customWidth="1"/>
    <col min="16148" max="16148" width="11.85546875" style="1523" customWidth="1"/>
    <col min="16149" max="16149" width="10.85546875" style="1523" customWidth="1"/>
    <col min="16150" max="16150" width="7.28515625" style="1523" customWidth="1"/>
    <col min="16151" max="16151" width="5.28515625" style="1523" customWidth="1"/>
    <col min="16152" max="16152" width="14.42578125" style="1523" bestFit="1" customWidth="1"/>
    <col min="16153" max="16154" width="12" style="1523" customWidth="1"/>
    <col min="16155" max="16155" width="12.7109375" style="1523" customWidth="1"/>
    <col min="16156" max="16156" width="16.5703125" style="1523" customWidth="1"/>
    <col min="16157" max="16160" width="12" style="1523" customWidth="1"/>
    <col min="16161" max="16163" width="12.28515625" style="1523" customWidth="1"/>
    <col min="16164" max="16384" width="9.140625" style="1523"/>
  </cols>
  <sheetData>
    <row r="1" spans="1:35">
      <c r="A1" s="1514"/>
      <c r="B1" s="1515" t="s">
        <v>0</v>
      </c>
      <c r="C1" s="1516" t="s">
        <v>7706</v>
      </c>
      <c r="D1" s="1517"/>
      <c r="E1" s="1518"/>
      <c r="F1" s="1519"/>
      <c r="G1" s="1520"/>
      <c r="H1" s="1520"/>
      <c r="I1" s="1520"/>
      <c r="J1" s="1520"/>
      <c r="K1" s="1521"/>
      <c r="L1" s="1521"/>
      <c r="M1" s="1521"/>
      <c r="N1" s="1521"/>
      <c r="O1" s="1520"/>
      <c r="P1" s="1520"/>
      <c r="Q1" s="1520"/>
      <c r="R1" s="1520"/>
      <c r="S1" s="1520"/>
      <c r="T1" s="1521"/>
      <c r="U1" s="1521"/>
      <c r="V1" s="1522"/>
    </row>
    <row r="2" spans="1:35">
      <c r="A2" s="1514"/>
      <c r="B2" s="1515" t="s">
        <v>1</v>
      </c>
      <c r="C2" s="2147" t="s">
        <v>7729</v>
      </c>
      <c r="D2" s="2148"/>
      <c r="E2" s="1518"/>
      <c r="F2" s="1519"/>
      <c r="G2" s="1520"/>
      <c r="H2" s="1520"/>
      <c r="I2" s="1520"/>
      <c r="J2" s="1520"/>
      <c r="K2" s="1521"/>
      <c r="L2" s="1521"/>
      <c r="M2" s="1521"/>
      <c r="N2" s="1521"/>
      <c r="O2" s="1520"/>
      <c r="P2" s="1520"/>
      <c r="Q2" s="1520"/>
      <c r="R2" s="1520"/>
      <c r="S2" s="1520"/>
      <c r="T2" s="1521"/>
      <c r="U2" s="1521"/>
      <c r="V2" s="1522"/>
      <c r="X2" s="1524"/>
      <c r="Y2" s="1524"/>
      <c r="Z2" s="1524"/>
      <c r="AA2" s="1524"/>
      <c r="AB2" s="1524"/>
      <c r="AC2" s="1524"/>
      <c r="AD2" s="1524"/>
      <c r="AE2" s="1524"/>
      <c r="AF2" s="1524"/>
    </row>
    <row r="3" spans="1:35">
      <c r="A3" s="1514"/>
      <c r="B3" s="1515" t="s">
        <v>2</v>
      </c>
      <c r="C3" s="1516" t="s">
        <v>1448</v>
      </c>
      <c r="D3" s="1517"/>
      <c r="E3" s="1518"/>
      <c r="F3" s="1519"/>
      <c r="G3" s="1520"/>
      <c r="H3" s="1520"/>
      <c r="I3" s="1520"/>
      <c r="J3" s="1520"/>
      <c r="K3" s="1521"/>
      <c r="L3" s="1521"/>
      <c r="M3" s="1521"/>
      <c r="N3" s="1521"/>
      <c r="O3" s="1520"/>
      <c r="P3" s="1520"/>
      <c r="Q3" s="1520"/>
      <c r="R3" s="1520"/>
      <c r="S3" s="1520"/>
      <c r="T3" s="1521"/>
      <c r="U3" s="1521"/>
      <c r="V3" s="1522"/>
      <c r="W3" s="1525"/>
      <c r="X3" s="1525"/>
      <c r="Y3" s="1525"/>
      <c r="Z3" s="1525"/>
      <c r="AA3" s="1525"/>
      <c r="AB3" s="1525"/>
      <c r="AC3" s="1525"/>
      <c r="AD3" s="1525"/>
      <c r="AE3" s="1525"/>
      <c r="AF3" s="1525"/>
      <c r="AG3" s="1525"/>
      <c r="AH3" s="1526"/>
      <c r="AI3" s="1525"/>
    </row>
    <row r="4" spans="1:35" ht="14.25">
      <c r="A4" s="1514"/>
      <c r="B4" s="1515" t="s">
        <v>7247</v>
      </c>
      <c r="C4" s="1527" t="s">
        <v>3127</v>
      </c>
      <c r="D4" s="1528"/>
      <c r="E4" s="1528"/>
      <c r="F4" s="1529"/>
      <c r="G4" s="1530"/>
      <c r="H4" s="1530"/>
      <c r="I4" s="1530"/>
      <c r="J4" s="1530"/>
      <c r="K4" s="1531"/>
      <c r="L4" s="1531"/>
      <c r="M4" s="1531"/>
      <c r="N4" s="1531"/>
      <c r="O4" s="1530"/>
      <c r="P4" s="1530"/>
      <c r="Q4" s="1530"/>
      <c r="R4" s="1530"/>
      <c r="S4" s="1530"/>
      <c r="T4" s="1522"/>
      <c r="U4" s="1522"/>
      <c r="V4" s="1522"/>
    </row>
    <row r="5" spans="1:35" ht="13.5" thickBot="1">
      <c r="A5" s="1521"/>
      <c r="B5" s="1521"/>
      <c r="C5" s="1521"/>
      <c r="D5" s="1521"/>
      <c r="E5" s="1521"/>
      <c r="F5" s="1521"/>
      <c r="G5" s="1520"/>
      <c r="H5" s="1520"/>
      <c r="I5" s="1520"/>
      <c r="J5" s="1520"/>
      <c r="K5" s="1521"/>
      <c r="L5" s="1521"/>
      <c r="M5" s="1521"/>
      <c r="N5" s="1521"/>
      <c r="O5" s="1520"/>
      <c r="P5" s="1520"/>
      <c r="Q5" s="1520"/>
      <c r="R5" s="1520"/>
      <c r="S5" s="1520"/>
      <c r="T5" s="1532" t="s">
        <v>7707</v>
      </c>
      <c r="U5" s="1532"/>
      <c r="V5" s="1522"/>
    </row>
    <row r="6" spans="1:35" ht="12.75" customHeight="1">
      <c r="A6" s="2149" t="s">
        <v>1508</v>
      </c>
      <c r="B6" s="2152" t="s">
        <v>3128</v>
      </c>
      <c r="C6" s="2155" t="s">
        <v>3129</v>
      </c>
      <c r="D6" s="2156"/>
      <c r="E6" s="2156"/>
      <c r="F6" s="2156"/>
      <c r="G6" s="2156"/>
      <c r="H6" s="2156"/>
      <c r="I6" s="2156"/>
      <c r="J6" s="2157"/>
      <c r="K6" s="2155" t="s">
        <v>3130</v>
      </c>
      <c r="L6" s="2156"/>
      <c r="M6" s="2156"/>
      <c r="N6" s="2156"/>
      <c r="O6" s="2156"/>
      <c r="P6" s="2156"/>
      <c r="Q6" s="2156"/>
      <c r="R6" s="2157"/>
      <c r="S6" s="1533"/>
      <c r="T6" s="2144" t="s">
        <v>7713</v>
      </c>
      <c r="U6" s="2132" t="s">
        <v>7708</v>
      </c>
      <c r="V6" s="2135" t="s">
        <v>3132</v>
      </c>
    </row>
    <row r="7" spans="1:35" ht="33" customHeight="1" thickBot="1">
      <c r="A7" s="2150"/>
      <c r="B7" s="2153"/>
      <c r="C7" s="2138" t="s">
        <v>7525</v>
      </c>
      <c r="D7" s="2139"/>
      <c r="E7" s="2139"/>
      <c r="F7" s="2140"/>
      <c r="G7" s="2141" t="s">
        <v>1432</v>
      </c>
      <c r="H7" s="2142"/>
      <c r="I7" s="2142"/>
      <c r="J7" s="2143"/>
      <c r="K7" s="2138" t="s">
        <v>7525</v>
      </c>
      <c r="L7" s="2139"/>
      <c r="M7" s="2139"/>
      <c r="N7" s="2140"/>
      <c r="O7" s="2141" t="s">
        <v>1432</v>
      </c>
      <c r="P7" s="2142"/>
      <c r="Q7" s="2142"/>
      <c r="R7" s="2143"/>
      <c r="S7" s="1534" t="s">
        <v>3131</v>
      </c>
      <c r="T7" s="2145"/>
      <c r="U7" s="2133"/>
      <c r="V7" s="2136"/>
      <c r="X7" s="1536"/>
    </row>
    <row r="8" spans="1:35" ht="24" thickTop="1" thickBot="1">
      <c r="A8" s="2151"/>
      <c r="B8" s="2154"/>
      <c r="C8" s="1537" t="s">
        <v>1476</v>
      </c>
      <c r="D8" s="1538" t="s">
        <v>3133</v>
      </c>
      <c r="E8" s="1538" t="s">
        <v>3134</v>
      </c>
      <c r="F8" s="1538" t="s">
        <v>3135</v>
      </c>
      <c r="G8" s="1539" t="s">
        <v>1476</v>
      </c>
      <c r="H8" s="1540" t="s">
        <v>3133</v>
      </c>
      <c r="I8" s="1540" t="s">
        <v>3134</v>
      </c>
      <c r="J8" s="1541" t="s">
        <v>3135</v>
      </c>
      <c r="K8" s="1535" t="s">
        <v>1476</v>
      </c>
      <c r="L8" s="1538" t="s">
        <v>3133</v>
      </c>
      <c r="M8" s="1538" t="s">
        <v>3134</v>
      </c>
      <c r="N8" s="1538" t="s">
        <v>3135</v>
      </c>
      <c r="O8" s="1540" t="s">
        <v>1476</v>
      </c>
      <c r="P8" s="1540" t="s">
        <v>3133</v>
      </c>
      <c r="Q8" s="1540" t="s">
        <v>3134</v>
      </c>
      <c r="R8" s="1542" t="s">
        <v>3135</v>
      </c>
      <c r="S8" s="1543"/>
      <c r="T8" s="2146"/>
      <c r="U8" s="2134"/>
      <c r="V8" s="2137"/>
      <c r="X8" s="1544"/>
    </row>
    <row r="9" spans="1:35" ht="13.5" customHeight="1" thickTop="1">
      <c r="A9" s="1545" t="s">
        <v>3136</v>
      </c>
      <c r="B9" s="1546"/>
      <c r="C9" s="1547">
        <f>D9+E9+F9</f>
        <v>87</v>
      </c>
      <c r="D9" s="1548">
        <v>63</v>
      </c>
      <c r="E9" s="1548">
        <v>18</v>
      </c>
      <c r="F9" s="1548">
        <v>6</v>
      </c>
      <c r="G9" s="1549">
        <v>71</v>
      </c>
      <c r="H9" s="1549">
        <v>68</v>
      </c>
      <c r="I9" s="1549">
        <v>2</v>
      </c>
      <c r="J9" s="1549">
        <v>1</v>
      </c>
      <c r="K9" s="1547">
        <f>L9+M9+N9</f>
        <v>2230</v>
      </c>
      <c r="L9" s="1548">
        <v>2080</v>
      </c>
      <c r="M9" s="1548">
        <v>100</v>
      </c>
      <c r="N9" s="1548">
        <v>50</v>
      </c>
      <c r="O9" s="1549">
        <v>4865</v>
      </c>
      <c r="P9" s="1550">
        <v>4718</v>
      </c>
      <c r="Q9" s="1550">
        <v>145</v>
      </c>
      <c r="R9" s="1550">
        <v>2</v>
      </c>
      <c r="S9" s="1551">
        <f>K9/O9*100</f>
        <v>45.837615621788288</v>
      </c>
      <c r="T9" s="1552">
        <v>10023376.710000161</v>
      </c>
      <c r="U9" s="238">
        <v>21051000</v>
      </c>
      <c r="V9" s="1553">
        <v>19</v>
      </c>
      <c r="X9" s="1554"/>
    </row>
    <row r="10" spans="1:35">
      <c r="A10" s="1555" t="s">
        <v>3137</v>
      </c>
      <c r="B10" s="1556" t="s">
        <v>7709</v>
      </c>
      <c r="C10" s="1547">
        <f t="shared" ref="C10:C15" si="0">D10+E10+F10</f>
        <v>71</v>
      </c>
      <c r="D10" s="1548">
        <v>51</v>
      </c>
      <c r="E10" s="1548">
        <v>14</v>
      </c>
      <c r="F10" s="1548">
        <v>6</v>
      </c>
      <c r="G10" s="1549">
        <v>59</v>
      </c>
      <c r="H10" s="1550">
        <v>57</v>
      </c>
      <c r="I10" s="1550">
        <v>1</v>
      </c>
      <c r="J10" s="1550">
        <v>1</v>
      </c>
      <c r="K10" s="1547">
        <f t="shared" ref="K10:K15" si="1">L10+M10+N10</f>
        <v>1756</v>
      </c>
      <c r="L10" s="1548">
        <v>1619</v>
      </c>
      <c r="M10" s="1548">
        <v>87</v>
      </c>
      <c r="N10" s="1548">
        <v>50</v>
      </c>
      <c r="O10" s="1549">
        <v>3504</v>
      </c>
      <c r="P10" s="1550">
        <v>3357</v>
      </c>
      <c r="Q10" s="1550">
        <v>145</v>
      </c>
      <c r="R10" s="1550">
        <v>2</v>
      </c>
      <c r="S10" s="1551">
        <f t="shared" ref="S10:S15" si="2">K10/O10*100</f>
        <v>50.114155251141554</v>
      </c>
      <c r="T10" s="1558"/>
      <c r="U10" s="1559"/>
      <c r="V10" s="1560">
        <v>15</v>
      </c>
      <c r="X10" s="1561"/>
      <c r="AA10" s="1525"/>
      <c r="AB10" s="1525"/>
    </row>
    <row r="11" spans="1:35">
      <c r="A11" s="1562" t="s">
        <v>7710</v>
      </c>
      <c r="B11" s="1563" t="s">
        <v>7711</v>
      </c>
      <c r="C11" s="1547">
        <f t="shared" si="0"/>
        <v>0</v>
      </c>
      <c r="D11" s="1548"/>
      <c r="E11" s="1548"/>
      <c r="F11" s="1548"/>
      <c r="G11" s="1549">
        <v>11</v>
      </c>
      <c r="H11" s="1550">
        <v>11</v>
      </c>
      <c r="I11" s="1550">
        <v>0</v>
      </c>
      <c r="J11" s="1550">
        <v>0</v>
      </c>
      <c r="K11" s="1547">
        <f t="shared" si="1"/>
        <v>0</v>
      </c>
      <c r="L11" s="1548"/>
      <c r="M11" s="1548"/>
      <c r="N11" s="1548"/>
      <c r="O11" s="1549">
        <v>1361</v>
      </c>
      <c r="P11" s="1550">
        <v>1361</v>
      </c>
      <c r="Q11" s="1550"/>
      <c r="R11" s="1550"/>
      <c r="S11" s="1551">
        <f t="shared" si="2"/>
        <v>0</v>
      </c>
      <c r="T11" s="1558"/>
      <c r="U11" s="1564"/>
      <c r="V11" s="1560"/>
      <c r="X11" s="1565"/>
      <c r="AA11" s="1525"/>
      <c r="AB11" s="1525"/>
    </row>
    <row r="12" spans="1:35" ht="17.25" customHeight="1">
      <c r="A12" s="1555" t="s">
        <v>3138</v>
      </c>
      <c r="B12" s="1556" t="s">
        <v>3145</v>
      </c>
      <c r="C12" s="1547">
        <f t="shared" si="0"/>
        <v>12</v>
      </c>
      <c r="D12" s="1548">
        <v>12</v>
      </c>
      <c r="E12" s="1548"/>
      <c r="F12" s="1548"/>
      <c r="G12" s="1549">
        <v>1</v>
      </c>
      <c r="H12" s="1550"/>
      <c r="I12" s="1550">
        <v>1</v>
      </c>
      <c r="J12" s="1550"/>
      <c r="K12" s="1547">
        <f t="shared" si="1"/>
        <v>461</v>
      </c>
      <c r="L12" s="1548">
        <v>461</v>
      </c>
      <c r="M12" s="1548"/>
      <c r="N12" s="1548"/>
      <c r="O12" s="1549">
        <v>0</v>
      </c>
      <c r="P12" s="1550"/>
      <c r="Q12" s="1550"/>
      <c r="R12" s="1550"/>
      <c r="S12" s="1551" t="e">
        <f t="shared" si="2"/>
        <v>#DIV/0!</v>
      </c>
      <c r="T12" s="1558"/>
      <c r="U12" s="1559"/>
      <c r="V12" s="1560"/>
      <c r="X12" s="1525"/>
      <c r="AA12" s="1525"/>
      <c r="AB12" s="1525"/>
    </row>
    <row r="13" spans="1:35" ht="15.75" customHeight="1">
      <c r="A13" s="1555" t="s">
        <v>3143</v>
      </c>
      <c r="B13" s="1566" t="s">
        <v>3144</v>
      </c>
      <c r="C13" s="1547">
        <f t="shared" si="0"/>
        <v>2</v>
      </c>
      <c r="D13" s="1548"/>
      <c r="E13" s="1548">
        <v>2</v>
      </c>
      <c r="F13" s="1548"/>
      <c r="G13" s="1549">
        <v>2</v>
      </c>
      <c r="H13" s="1549">
        <v>0</v>
      </c>
      <c r="I13" s="1549">
        <v>2</v>
      </c>
      <c r="J13" s="1549">
        <v>0</v>
      </c>
      <c r="K13" s="1547">
        <f t="shared" si="1"/>
        <v>10</v>
      </c>
      <c r="L13" s="1548"/>
      <c r="M13" s="1548">
        <v>10</v>
      </c>
      <c r="N13" s="1548"/>
      <c r="O13" s="1549">
        <v>8</v>
      </c>
      <c r="P13" s="1549">
        <v>0</v>
      </c>
      <c r="Q13" s="1549">
        <v>8</v>
      </c>
      <c r="R13" s="1549">
        <v>0</v>
      </c>
      <c r="S13" s="1551">
        <f t="shared" si="2"/>
        <v>125</v>
      </c>
      <c r="T13" s="1558"/>
      <c r="U13" s="1559"/>
      <c r="V13" s="1560">
        <v>4</v>
      </c>
      <c r="X13" s="1567"/>
      <c r="Y13" s="1567"/>
    </row>
    <row r="14" spans="1:35">
      <c r="A14" s="2125" t="s">
        <v>3146</v>
      </c>
      <c r="B14" s="2126"/>
      <c r="C14" s="1547">
        <f t="shared" si="0"/>
        <v>0</v>
      </c>
      <c r="D14" s="1548"/>
      <c r="E14" s="1548"/>
      <c r="F14" s="1548"/>
      <c r="G14" s="1549">
        <v>1</v>
      </c>
      <c r="H14" s="1550"/>
      <c r="I14" s="1550">
        <v>1</v>
      </c>
      <c r="J14" s="1550"/>
      <c r="K14" s="1547">
        <f t="shared" si="1"/>
        <v>0</v>
      </c>
      <c r="L14" s="1548"/>
      <c r="M14" s="1548"/>
      <c r="N14" s="1548"/>
      <c r="O14" s="1549">
        <v>4</v>
      </c>
      <c r="P14" s="1550"/>
      <c r="Q14" s="1550">
        <v>4</v>
      </c>
      <c r="R14" s="1550"/>
      <c r="S14" s="1551">
        <f t="shared" si="2"/>
        <v>0</v>
      </c>
      <c r="T14" s="1558"/>
      <c r="U14" s="1568"/>
      <c r="V14" s="1569"/>
    </row>
    <row r="15" spans="1:35" ht="13.5">
      <c r="A15" s="1570" t="s">
        <v>3147</v>
      </c>
      <c r="B15" s="1571" t="s">
        <v>3148</v>
      </c>
      <c r="C15" s="1547">
        <f t="shared" si="0"/>
        <v>2</v>
      </c>
      <c r="D15" s="1548"/>
      <c r="E15" s="1548">
        <v>2</v>
      </c>
      <c r="F15" s="1548"/>
      <c r="G15" s="1549">
        <v>1</v>
      </c>
      <c r="H15" s="1550"/>
      <c r="I15" s="1550">
        <v>1</v>
      </c>
      <c r="J15" s="1550"/>
      <c r="K15" s="1547">
        <f t="shared" si="1"/>
        <v>3</v>
      </c>
      <c r="L15" s="1548"/>
      <c r="M15" s="1548">
        <v>3</v>
      </c>
      <c r="N15" s="1548"/>
      <c r="O15" s="1549">
        <v>4</v>
      </c>
      <c r="P15" s="1550"/>
      <c r="Q15" s="1550">
        <v>4</v>
      </c>
      <c r="R15" s="1550"/>
      <c r="S15" s="1551">
        <f t="shared" si="2"/>
        <v>75</v>
      </c>
      <c r="T15" s="1558"/>
      <c r="U15" s="1559"/>
      <c r="V15" s="1572"/>
    </row>
    <row r="16" spans="1:35" ht="13.5">
      <c r="A16" s="1570" t="s">
        <v>3143</v>
      </c>
      <c r="B16" s="1571" t="s">
        <v>3144</v>
      </c>
      <c r="C16" s="1547"/>
      <c r="D16" s="1548"/>
      <c r="E16" s="1548"/>
      <c r="F16" s="1548"/>
      <c r="G16" s="1573"/>
      <c r="H16" s="1573"/>
      <c r="I16" s="1573"/>
      <c r="J16" s="1573"/>
      <c r="K16" s="1547"/>
      <c r="L16" s="1548"/>
      <c r="M16" s="1548"/>
      <c r="N16" s="1548"/>
      <c r="O16" s="1573"/>
      <c r="P16" s="1573"/>
      <c r="Q16" s="1573"/>
      <c r="R16" s="1573"/>
      <c r="S16" s="1557"/>
      <c r="T16" s="1558"/>
      <c r="U16" s="1559"/>
      <c r="V16" s="1572"/>
    </row>
    <row r="17" spans="1:36">
      <c r="A17" s="1574"/>
      <c r="B17" s="1575"/>
      <c r="C17" s="1558"/>
      <c r="D17" s="1558"/>
      <c r="E17" s="1558"/>
      <c r="F17" s="1558"/>
      <c r="G17" s="1573"/>
      <c r="H17" s="1573"/>
      <c r="I17" s="1573"/>
      <c r="J17" s="1573"/>
      <c r="K17" s="1558"/>
      <c r="L17" s="1558"/>
      <c r="M17" s="1558"/>
      <c r="N17" s="1558"/>
      <c r="O17" s="1573"/>
      <c r="P17" s="1573"/>
      <c r="Q17" s="1573"/>
      <c r="R17" s="1573"/>
      <c r="S17" s="1573"/>
      <c r="T17" s="1558"/>
      <c r="U17" s="1568"/>
      <c r="V17" s="1569"/>
      <c r="AJ17" s="1523" t="s">
        <v>1460</v>
      </c>
    </row>
    <row r="18" spans="1:36">
      <c r="A18" s="1576" t="s">
        <v>3139</v>
      </c>
      <c r="B18" s="1577"/>
      <c r="C18" s="1578"/>
      <c r="D18" s="1579"/>
      <c r="E18" s="1579"/>
      <c r="F18" s="1579"/>
      <c r="G18" s="1580"/>
      <c r="H18" s="1580"/>
      <c r="I18" s="1580"/>
      <c r="J18" s="1581"/>
      <c r="K18" s="1582"/>
      <c r="L18" s="1582"/>
      <c r="M18" s="1582"/>
      <c r="N18" s="1582"/>
      <c r="O18" s="1583"/>
      <c r="P18" s="1583"/>
      <c r="Q18" s="1583"/>
      <c r="R18" s="1583"/>
      <c r="S18" s="1583"/>
      <c r="T18" s="1582"/>
      <c r="U18" s="1584"/>
      <c r="V18" s="1585"/>
    </row>
    <row r="19" spans="1:36" ht="13.5" thickBot="1">
      <c r="A19" s="1586" t="s">
        <v>3140</v>
      </c>
      <c r="B19" s="1587"/>
      <c r="C19" s="1588"/>
      <c r="D19" s="1589"/>
      <c r="E19" s="1589"/>
      <c r="F19" s="1589"/>
      <c r="G19" s="1590"/>
      <c r="H19" s="1590"/>
      <c r="I19" s="1590"/>
      <c r="J19" s="1591"/>
      <c r="K19" s="1588"/>
      <c r="L19" s="1589"/>
      <c r="M19" s="1589"/>
      <c r="N19" s="1589"/>
      <c r="O19" s="1590"/>
      <c r="P19" s="1590"/>
      <c r="Q19" s="1590"/>
      <c r="R19" s="1591"/>
      <c r="S19" s="1592"/>
      <c r="T19" s="1588"/>
      <c r="U19" s="1593"/>
      <c r="V19" s="1594"/>
      <c r="Y19" s="1525"/>
    </row>
    <row r="20" spans="1:36" ht="13.5" thickTop="1">
      <c r="A20" s="2127" t="s">
        <v>7712</v>
      </c>
      <c r="B20" s="2128"/>
      <c r="C20" s="1595"/>
      <c r="D20" s="1570"/>
      <c r="E20" s="1570"/>
      <c r="F20" s="1570"/>
      <c r="G20" s="1596"/>
      <c r="H20" s="1596"/>
      <c r="I20" s="1596"/>
      <c r="J20" s="1597"/>
      <c r="K20" s="1595"/>
      <c r="L20" s="1570"/>
      <c r="M20" s="1570"/>
      <c r="N20" s="1570"/>
      <c r="O20" s="1596"/>
      <c r="P20" s="1596"/>
      <c r="Q20" s="1596"/>
      <c r="R20" s="1597"/>
      <c r="S20" s="1598"/>
      <c r="T20" s="1599"/>
      <c r="U20" s="1600"/>
      <c r="V20" s="1601"/>
    </row>
    <row r="21" spans="1:36">
      <c r="A21" s="1595" t="s">
        <v>3147</v>
      </c>
      <c r="B21" s="1602" t="s">
        <v>3148</v>
      </c>
      <c r="C21" s="1603"/>
      <c r="D21" s="1604"/>
      <c r="E21" s="1604"/>
      <c r="F21" s="1604"/>
      <c r="G21" s="1596"/>
      <c r="H21" s="1605"/>
      <c r="I21" s="1605"/>
      <c r="J21" s="1606"/>
      <c r="K21" s="1603"/>
      <c r="L21" s="1604"/>
      <c r="M21" s="1604"/>
      <c r="N21" s="1604"/>
      <c r="O21" s="1596"/>
      <c r="P21" s="1605"/>
      <c r="Q21" s="1605"/>
      <c r="R21" s="1606"/>
      <c r="S21" s="1607"/>
      <c r="T21" s="1603"/>
      <c r="U21" s="1608"/>
      <c r="V21" s="1609"/>
    </row>
    <row r="22" spans="1:36" ht="13.5" thickBot="1">
      <c r="A22" s="1610" t="s">
        <v>3143</v>
      </c>
      <c r="B22" s="1611" t="s">
        <v>3144</v>
      </c>
      <c r="C22" s="1612"/>
      <c r="D22" s="1613"/>
      <c r="E22" s="1613"/>
      <c r="F22" s="1613"/>
      <c r="G22" s="1614"/>
      <c r="H22" s="1615"/>
      <c r="I22" s="1615"/>
      <c r="J22" s="1616"/>
      <c r="K22" s="1612"/>
      <c r="L22" s="1613"/>
      <c r="M22" s="1613"/>
      <c r="N22" s="1613"/>
      <c r="O22" s="1614"/>
      <c r="P22" s="1615"/>
      <c r="Q22" s="1615"/>
      <c r="R22" s="1616"/>
      <c r="S22" s="1617"/>
      <c r="T22" s="1612"/>
      <c r="U22" s="1618"/>
      <c r="V22" s="1619"/>
    </row>
    <row r="23" spans="1:36">
      <c r="P23" s="2129" t="s">
        <v>1437</v>
      </c>
      <c r="Q23" s="2130"/>
      <c r="R23" s="2131"/>
      <c r="S23" s="1620"/>
      <c r="T23" s="1621"/>
      <c r="U23" s="1622">
        <v>21051000</v>
      </c>
      <c r="V23" s="1623"/>
    </row>
    <row r="24" spans="1:36">
      <c r="A24" s="1624"/>
    </row>
    <row r="25" spans="1:36">
      <c r="A25" s="1624"/>
      <c r="B25" s="1625"/>
      <c r="X25" s="1525"/>
    </row>
    <row r="26" spans="1:36" ht="15">
      <c r="C26" s="1626"/>
      <c r="D26" s="1626"/>
      <c r="S26"/>
      <c r="T26"/>
      <c r="U26"/>
      <c r="X26" s="1525"/>
    </row>
    <row r="27" spans="1:36" ht="15">
      <c r="C27" s="1626"/>
      <c r="D27" s="1626"/>
      <c r="S27"/>
      <c r="T27"/>
      <c r="U27"/>
    </row>
    <row r="28" spans="1:36" ht="15">
      <c r="C28" s="1626"/>
      <c r="D28" s="1626"/>
      <c r="S28"/>
      <c r="T28"/>
      <c r="U28"/>
    </row>
    <row r="29" spans="1:36" ht="15">
      <c r="C29" s="1626"/>
      <c r="D29" s="1626"/>
      <c r="S29"/>
      <c r="T29"/>
      <c r="U29"/>
    </row>
    <row r="30" spans="1:36" ht="15">
      <c r="C30" s="1626"/>
      <c r="D30" s="1626"/>
      <c r="S30"/>
      <c r="T30"/>
      <c r="U30"/>
    </row>
    <row r="31" spans="1:36" ht="15">
      <c r="C31" s="1626"/>
      <c r="D31" s="1626"/>
      <c r="S31"/>
      <c r="T31"/>
      <c r="U31"/>
    </row>
    <row r="32" spans="1:36" ht="15">
      <c r="C32" s="1626"/>
      <c r="D32" s="1626"/>
      <c r="S32"/>
      <c r="T32"/>
      <c r="U32"/>
    </row>
    <row r="33" spans="3:4">
      <c r="C33" s="1626"/>
      <c r="D33" s="1626"/>
    </row>
    <row r="34" spans="3:4">
      <c r="C34" s="1626"/>
      <c r="D34" s="1626"/>
    </row>
    <row r="35" spans="3:4">
      <c r="C35" s="1626"/>
      <c r="D35" s="1626"/>
    </row>
  </sheetData>
  <mergeCells count="15">
    <mergeCell ref="C2:D2"/>
    <mergeCell ref="A6:A8"/>
    <mergeCell ref="B6:B8"/>
    <mergeCell ref="C6:J6"/>
    <mergeCell ref="K6:R6"/>
    <mergeCell ref="A14:B14"/>
    <mergeCell ref="A20:B20"/>
    <mergeCell ref="P23:R23"/>
    <mergeCell ref="U6:U8"/>
    <mergeCell ref="V6:V8"/>
    <mergeCell ref="C7:F7"/>
    <mergeCell ref="G7:J7"/>
    <mergeCell ref="K7:N7"/>
    <mergeCell ref="O7:R7"/>
    <mergeCell ref="T6:T8"/>
  </mergeCells>
  <pageMargins left="0.75" right="0.75" top="1" bottom="1" header="0.5" footer="0.5"/>
  <pageSetup paperSize="9" scale="79" orientation="landscape" r:id="rId1"/>
  <headerFooter alignWithMargins="0"/>
  <colBreaks count="1" manualBreakCount="1">
    <brk id="22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B5742-58E6-4487-8A68-BDF8218F2D91}">
  <sheetPr>
    <tabColor rgb="FFC00000"/>
  </sheetPr>
  <dimension ref="A1:AD26"/>
  <sheetViews>
    <sheetView topLeftCell="A3" workbookViewId="0">
      <selection activeCell="L9" sqref="L9"/>
    </sheetView>
  </sheetViews>
  <sheetFormatPr defaultColWidth="9.140625" defaultRowHeight="12.75"/>
  <cols>
    <col min="1" max="1" width="18.7109375" style="113" customWidth="1"/>
    <col min="2" max="2" width="43.140625" style="113" customWidth="1"/>
    <col min="3" max="3" width="5.140625" style="113" customWidth="1"/>
    <col min="4" max="4" width="11.5703125" style="113" bestFit="1" customWidth="1"/>
    <col min="5" max="5" width="8.140625" style="113" customWidth="1"/>
    <col min="6" max="6" width="11.7109375" style="113" customWidth="1"/>
    <col min="7" max="7" width="8.85546875" style="114" bestFit="1" customWidth="1"/>
    <col min="8" max="8" width="11.28515625" style="114" customWidth="1"/>
    <col min="9" max="10" width="8" style="113" bestFit="1" customWidth="1"/>
    <col min="11" max="11" width="12.28515625" style="619" bestFit="1" customWidth="1"/>
    <col min="12" max="12" width="8" style="113" bestFit="1" customWidth="1"/>
    <col min="13" max="16384" width="9.140625" style="113"/>
  </cols>
  <sheetData>
    <row r="1" spans="1:30" s="596" customFormat="1" ht="15.75">
      <c r="A1" s="1316"/>
      <c r="B1" s="1317" t="s">
        <v>0</v>
      </c>
      <c r="C1" s="888" t="s">
        <v>2378</v>
      </c>
      <c r="D1" s="1208"/>
      <c r="E1" s="266"/>
      <c r="F1" s="266"/>
      <c r="G1" s="1046"/>
      <c r="H1" s="976"/>
      <c r="K1" s="597"/>
      <c r="L1" s="598"/>
      <c r="M1" s="599"/>
    </row>
    <row r="2" spans="1:30" s="596" customFormat="1" ht="15.75">
      <c r="A2" s="1316"/>
      <c r="B2" s="1317" t="s">
        <v>1</v>
      </c>
      <c r="C2" s="2161">
        <v>7044445</v>
      </c>
      <c r="D2" s="2162"/>
      <c r="E2" s="266"/>
      <c r="F2" s="266"/>
      <c r="G2" s="1046"/>
      <c r="H2" s="976"/>
      <c r="K2" s="597"/>
      <c r="L2" s="598"/>
      <c r="M2" s="599"/>
    </row>
    <row r="3" spans="1:30" s="596" customFormat="1" ht="15.75">
      <c r="A3" s="1316"/>
      <c r="B3" s="1317" t="s">
        <v>2</v>
      </c>
      <c r="C3" s="888" t="s">
        <v>7727</v>
      </c>
      <c r="D3" s="1208"/>
      <c r="E3" s="266"/>
      <c r="F3" s="266"/>
      <c r="G3" s="1046"/>
      <c r="H3" s="976"/>
      <c r="K3" s="597"/>
      <c r="L3" s="598"/>
      <c r="M3" s="599"/>
    </row>
    <row r="4" spans="1:30" s="596" customFormat="1" ht="15.75">
      <c r="A4" s="1316"/>
      <c r="B4" s="1317" t="s">
        <v>7242</v>
      </c>
      <c r="C4" s="268" t="s">
        <v>3181</v>
      </c>
      <c r="D4" s="269"/>
      <c r="E4" s="269"/>
      <c r="F4" s="269"/>
      <c r="G4" s="1047"/>
      <c r="H4" s="978"/>
      <c r="K4" s="597"/>
      <c r="L4" s="598"/>
    </row>
    <row r="5" spans="1:30" s="596" customFormat="1" ht="15.75">
      <c r="G5" s="77" t="s">
        <v>6768</v>
      </c>
      <c r="H5" s="600"/>
      <c r="K5" s="597"/>
      <c r="L5" s="598"/>
    </row>
    <row r="6" spans="1:30" s="596" customFormat="1" ht="12.75" customHeight="1">
      <c r="A6" s="1961" t="s">
        <v>1508</v>
      </c>
      <c r="B6" s="1961" t="s">
        <v>1509</v>
      </c>
      <c r="C6" s="1961" t="s">
        <v>6769</v>
      </c>
      <c r="D6" s="2163" t="s">
        <v>6770</v>
      </c>
      <c r="E6" s="2164" t="s">
        <v>1476</v>
      </c>
      <c r="F6" s="2164"/>
      <c r="G6" s="2164"/>
      <c r="H6" s="2164"/>
      <c r="K6" s="601"/>
    </row>
    <row r="7" spans="1:30" s="602" customFormat="1" ht="39.75" customHeight="1">
      <c r="A7" s="1961"/>
      <c r="B7" s="1961"/>
      <c r="C7" s="1961"/>
      <c r="D7" s="2163"/>
      <c r="E7" s="2165" t="s">
        <v>7246</v>
      </c>
      <c r="F7" s="2166"/>
      <c r="G7" s="2167" t="s">
        <v>1432</v>
      </c>
      <c r="H7" s="2168"/>
      <c r="K7" s="603"/>
    </row>
    <row r="8" spans="1:30" s="602" customFormat="1" ht="22.5">
      <c r="A8" s="1961"/>
      <c r="B8" s="1961"/>
      <c r="C8" s="1961"/>
      <c r="D8" s="2163"/>
      <c r="E8" s="252" t="s">
        <v>6771</v>
      </c>
      <c r="F8" s="252" t="s">
        <v>6772</v>
      </c>
      <c r="G8" s="604" t="s">
        <v>6771</v>
      </c>
      <c r="H8" s="604" t="s">
        <v>6772</v>
      </c>
      <c r="K8" s="603"/>
    </row>
    <row r="9" spans="1:30" s="602" customFormat="1" ht="25.5" customHeight="1">
      <c r="A9" s="605"/>
      <c r="B9" s="2158" t="s">
        <v>6773</v>
      </c>
      <c r="C9" s="2159"/>
      <c r="D9" s="2159"/>
      <c r="E9" s="2159"/>
      <c r="F9" s="2159"/>
      <c r="G9" s="2159"/>
      <c r="H9" s="2160"/>
      <c r="I9" s="606"/>
      <c r="J9" s="607"/>
      <c r="K9" s="603"/>
    </row>
    <row r="10" spans="1:30" s="77" customFormat="1" ht="15">
      <c r="A10" s="1318">
        <v>2305401</v>
      </c>
      <c r="B10" s="1319" t="s">
        <v>6774</v>
      </c>
      <c r="C10" s="1320" t="s">
        <v>6775</v>
      </c>
      <c r="D10" s="1321">
        <v>5889.37</v>
      </c>
      <c r="E10" s="1322">
        <v>2</v>
      </c>
      <c r="F10" s="1323">
        <f>D10*E10</f>
        <v>11778.74</v>
      </c>
      <c r="G10" s="608">
        <v>7</v>
      </c>
      <c r="H10" s="609">
        <f>D10*G10</f>
        <v>41225.589999999997</v>
      </c>
      <c r="K10" s="610"/>
    </row>
    <row r="11" spans="1:30" s="77" customFormat="1">
      <c r="A11" s="1324">
        <v>2305601</v>
      </c>
      <c r="B11" s="1319" t="s">
        <v>6776</v>
      </c>
      <c r="C11" s="1320" t="s">
        <v>6775</v>
      </c>
      <c r="D11" s="1321">
        <v>5889.37</v>
      </c>
      <c r="E11" s="1325">
        <v>13</v>
      </c>
      <c r="F11" s="1323">
        <f t="shared" ref="F11:F21" si="0">D11*E11</f>
        <v>76561.81</v>
      </c>
      <c r="G11" s="608">
        <v>8</v>
      </c>
      <c r="H11" s="609">
        <f t="shared" ref="H11:H18" si="1">D11*G11</f>
        <v>47114.96</v>
      </c>
      <c r="K11" s="610"/>
    </row>
    <row r="12" spans="1:30" s="77" customFormat="1">
      <c r="A12" s="1318">
        <v>2305602</v>
      </c>
      <c r="B12" s="1319" t="s">
        <v>6777</v>
      </c>
      <c r="C12" s="1320" t="s">
        <v>6775</v>
      </c>
      <c r="D12" s="1321">
        <v>7067.24</v>
      </c>
      <c r="E12" s="1326">
        <v>952</v>
      </c>
      <c r="F12" s="1323">
        <f t="shared" si="0"/>
        <v>6728012.4799999995</v>
      </c>
      <c r="G12" s="608">
        <v>1590</v>
      </c>
      <c r="H12" s="609">
        <f>D12*G12-32.08</f>
        <v>11236879.52</v>
      </c>
      <c r="K12" s="610"/>
    </row>
    <row r="13" spans="1:30" s="77" customFormat="1">
      <c r="A13" s="1318" t="s">
        <v>6778</v>
      </c>
      <c r="B13" s="1319" t="s">
        <v>6779</v>
      </c>
      <c r="C13" s="1320" t="s">
        <v>6775</v>
      </c>
      <c r="D13" s="1321">
        <v>2179.0700000000002</v>
      </c>
      <c r="E13" s="1326">
        <v>0</v>
      </c>
      <c r="F13" s="1323">
        <f t="shared" si="0"/>
        <v>0</v>
      </c>
      <c r="G13" s="608">
        <v>9</v>
      </c>
      <c r="H13" s="609">
        <f t="shared" si="1"/>
        <v>19611.63</v>
      </c>
      <c r="K13" s="610"/>
    </row>
    <row r="14" spans="1:30" s="77" customFormat="1">
      <c r="A14" s="1318" t="s">
        <v>6780</v>
      </c>
      <c r="B14" s="1319" t="s">
        <v>6781</v>
      </c>
      <c r="C14" s="1320" t="s">
        <v>6775</v>
      </c>
      <c r="D14" s="1321">
        <v>3710.3</v>
      </c>
      <c r="E14" s="1326">
        <v>0</v>
      </c>
      <c r="F14" s="1323">
        <f t="shared" si="0"/>
        <v>0</v>
      </c>
      <c r="G14" s="608">
        <v>6</v>
      </c>
      <c r="H14" s="609">
        <f t="shared" si="1"/>
        <v>22261.800000000003</v>
      </c>
      <c r="K14" s="610"/>
    </row>
    <row r="15" spans="1:30" s="77" customFormat="1">
      <c r="A15" s="1318">
        <v>2305202</v>
      </c>
      <c r="B15" s="1319" t="s">
        <v>6782</v>
      </c>
      <c r="C15" s="1320" t="s">
        <v>6775</v>
      </c>
      <c r="D15" s="1321">
        <v>2179.0700000000002</v>
      </c>
      <c r="E15" s="1326">
        <v>46</v>
      </c>
      <c r="F15" s="1323">
        <f t="shared" si="0"/>
        <v>100237.22</v>
      </c>
      <c r="G15" s="608">
        <v>84</v>
      </c>
      <c r="H15" s="609">
        <f t="shared" si="1"/>
        <v>183041.88</v>
      </c>
      <c r="K15" s="610"/>
    </row>
    <row r="16" spans="1:30" s="77" customFormat="1">
      <c r="A16" s="1318">
        <v>2305203</v>
      </c>
      <c r="B16" s="1319" t="s">
        <v>6782</v>
      </c>
      <c r="C16" s="1320" t="s">
        <v>6775</v>
      </c>
      <c r="D16" s="1327">
        <v>1177.8699999999999</v>
      </c>
      <c r="E16" s="1325">
        <v>77</v>
      </c>
      <c r="F16" s="1323">
        <f t="shared" si="0"/>
        <v>90695.989999999991</v>
      </c>
      <c r="G16" s="608">
        <v>56</v>
      </c>
      <c r="H16" s="609">
        <f t="shared" si="1"/>
        <v>65960.72</v>
      </c>
      <c r="K16" s="610"/>
      <c r="L16" s="611"/>
      <c r="AD16" s="77" t="s">
        <v>1460</v>
      </c>
    </row>
    <row r="17" spans="1:12" s="77" customFormat="1">
      <c r="A17" s="1318">
        <v>2305201</v>
      </c>
      <c r="B17" s="1319" t="s">
        <v>6783</v>
      </c>
      <c r="C17" s="1320" t="s">
        <v>6775</v>
      </c>
      <c r="D17" s="1321">
        <v>3710.3</v>
      </c>
      <c r="E17" s="1325">
        <v>258</v>
      </c>
      <c r="F17" s="1323">
        <f t="shared" si="0"/>
        <v>957257.4</v>
      </c>
      <c r="G17" s="608">
        <v>223</v>
      </c>
      <c r="H17" s="609">
        <f t="shared" si="1"/>
        <v>827396.9</v>
      </c>
      <c r="K17" s="610"/>
      <c r="L17" s="611"/>
    </row>
    <row r="18" spans="1:12" s="77" customFormat="1">
      <c r="A18" s="1318">
        <v>2305101</v>
      </c>
      <c r="B18" s="1319" t="s">
        <v>6784</v>
      </c>
      <c r="C18" s="1320" t="s">
        <v>6775</v>
      </c>
      <c r="D18" s="1328">
        <v>3121.37</v>
      </c>
      <c r="E18" s="1325">
        <v>221</v>
      </c>
      <c r="F18" s="1323">
        <f t="shared" si="0"/>
        <v>689822.77</v>
      </c>
      <c r="G18" s="608">
        <v>1100</v>
      </c>
      <c r="H18" s="609">
        <f t="shared" si="1"/>
        <v>3433507</v>
      </c>
      <c r="K18" s="610"/>
      <c r="L18" s="611"/>
    </row>
    <row r="19" spans="1:12" s="77" customFormat="1">
      <c r="A19" s="1233" t="s">
        <v>7527</v>
      </c>
      <c r="B19" s="1319" t="s">
        <v>7528</v>
      </c>
      <c r="C19" s="1320" t="s">
        <v>6775</v>
      </c>
      <c r="D19" s="1328">
        <v>3121.37</v>
      </c>
      <c r="E19" s="1325">
        <v>1</v>
      </c>
      <c r="F19" s="1323">
        <f t="shared" si="0"/>
        <v>3121.37</v>
      </c>
      <c r="G19" s="608"/>
      <c r="H19" s="609"/>
      <c r="K19" s="610"/>
      <c r="L19" s="611"/>
    </row>
    <row r="20" spans="1:12" s="77" customFormat="1">
      <c r="A20" s="1233" t="s">
        <v>7529</v>
      </c>
      <c r="B20" s="1319" t="s">
        <v>7530</v>
      </c>
      <c r="C20" s="1320" t="s">
        <v>6775</v>
      </c>
      <c r="D20" s="1328">
        <v>3121.37</v>
      </c>
      <c r="E20" s="1325">
        <v>21</v>
      </c>
      <c r="F20" s="1323">
        <f t="shared" si="0"/>
        <v>65548.77</v>
      </c>
      <c r="G20" s="608"/>
      <c r="H20" s="609"/>
      <c r="K20" s="610"/>
      <c r="L20" s="611"/>
    </row>
    <row r="21" spans="1:12" s="77" customFormat="1">
      <c r="A21" s="1320" t="s">
        <v>7527</v>
      </c>
      <c r="B21" s="1319" t="s">
        <v>7531</v>
      </c>
      <c r="C21" s="1320" t="s">
        <v>6775</v>
      </c>
      <c r="D21" s="1328">
        <v>3121.37</v>
      </c>
      <c r="E21" s="1325">
        <v>1</v>
      </c>
      <c r="F21" s="1323">
        <f t="shared" si="0"/>
        <v>3121.37</v>
      </c>
      <c r="G21" s="608"/>
      <c r="H21" s="609"/>
      <c r="K21" s="610"/>
      <c r="L21" s="611"/>
    </row>
    <row r="22" spans="1:12" s="77" customFormat="1">
      <c r="A22" s="612"/>
      <c r="B22" s="613" t="s">
        <v>6785</v>
      </c>
      <c r="C22" s="614"/>
      <c r="D22" s="614"/>
      <c r="E22" s="615"/>
      <c r="F22" s="616">
        <f>SUM(F10:F21)</f>
        <v>8726157.9199999981</v>
      </c>
      <c r="G22" s="615"/>
      <c r="H22" s="617">
        <f>SUM(H10:H18)</f>
        <v>15877000.000000004</v>
      </c>
      <c r="K22" s="610"/>
    </row>
    <row r="23" spans="1:12">
      <c r="B23" s="114"/>
      <c r="H23" s="618"/>
    </row>
    <row r="24" spans="1:12">
      <c r="H24" s="620"/>
    </row>
    <row r="25" spans="1:12">
      <c r="F25" s="619"/>
      <c r="H25" s="620"/>
    </row>
    <row r="26" spans="1:12">
      <c r="H26" s="620"/>
    </row>
  </sheetData>
  <mergeCells count="9">
    <mergeCell ref="B9:H9"/>
    <mergeCell ref="C2:D2"/>
    <mergeCell ref="A6:A8"/>
    <mergeCell ref="B6:B8"/>
    <mergeCell ref="C6:C8"/>
    <mergeCell ref="D6:D8"/>
    <mergeCell ref="E6:H6"/>
    <mergeCell ref="E7:F7"/>
    <mergeCell ref="G7:H7"/>
  </mergeCells>
  <pageMargins left="0.23622047244094499" right="0.23622047244094499" top="0.35433070866141703" bottom="0.35433070866141703" header="0.31496062992126" footer="0.31496062992126"/>
  <pageSetup paperSize="9" scale="85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638BB-8F75-40D6-8BC6-468F720B694A}">
  <sheetPr>
    <tabColor rgb="FFC00000"/>
  </sheetPr>
  <dimension ref="A1:Q134"/>
  <sheetViews>
    <sheetView topLeftCell="A7" workbookViewId="0">
      <selection activeCell="M120" sqref="M118:M120"/>
    </sheetView>
  </sheetViews>
  <sheetFormatPr defaultColWidth="9.140625" defaultRowHeight="12.75"/>
  <cols>
    <col min="1" max="1" width="14.28515625" style="623" customWidth="1"/>
    <col min="2" max="2" width="12.7109375" style="621" customWidth="1"/>
    <col min="3" max="3" width="23" style="621" customWidth="1"/>
    <col min="4" max="4" width="24.5703125" style="621" customWidth="1"/>
    <col min="5" max="5" width="10.28515625" style="621" customWidth="1"/>
    <col min="6" max="6" width="8.85546875" style="621" customWidth="1"/>
    <col min="7" max="7" width="10" style="621" customWidth="1"/>
    <col min="8" max="8" width="14.42578125" style="621" customWidth="1"/>
    <col min="9" max="9" width="9.28515625" style="621" customWidth="1"/>
    <col min="10" max="10" width="9.85546875" style="621" customWidth="1"/>
    <col min="11" max="11" width="13.42578125" style="621" customWidth="1"/>
    <col min="12" max="12" width="13.42578125" style="622" customWidth="1"/>
    <col min="13" max="13" width="28.42578125" style="622" customWidth="1"/>
    <col min="14" max="14" width="8.28515625" style="622" customWidth="1"/>
    <col min="15" max="15" width="9.140625" style="622"/>
    <col min="16" max="16" width="9.140625" style="622" customWidth="1"/>
    <col min="17" max="17" width="14.7109375" style="622" customWidth="1"/>
    <col min="18" max="16384" width="9.140625" style="621"/>
  </cols>
  <sheetData>
    <row r="1" spans="1:11" ht="13.5">
      <c r="A1" s="1329"/>
      <c r="B1" s="1330" t="s">
        <v>0</v>
      </c>
      <c r="C1" s="1331" t="str">
        <f>'[6]Kadar.ode. ТАB 1'!C1</f>
        <v>КБЦ " ДР ДРАГИША МИШОВИЋ - ДЕДИЊЕ"</v>
      </c>
      <c r="D1" s="1332"/>
      <c r="E1" s="1333"/>
      <c r="F1" s="1333"/>
      <c r="G1" s="1334"/>
    </row>
    <row r="2" spans="1:11" ht="13.5">
      <c r="A2" s="1329"/>
      <c r="B2" s="1330" t="s">
        <v>1</v>
      </c>
      <c r="C2" s="2169">
        <v>7044445</v>
      </c>
      <c r="D2" s="2170"/>
      <c r="E2" s="1333"/>
      <c r="F2" s="1333"/>
      <c r="G2" s="1334"/>
    </row>
    <row r="3" spans="1:11" ht="13.5">
      <c r="A3" s="1329"/>
      <c r="B3" s="1330" t="s">
        <v>2</v>
      </c>
      <c r="C3" s="1331" t="s">
        <v>7727</v>
      </c>
      <c r="D3" s="1332"/>
      <c r="E3" s="1333"/>
      <c r="F3" s="1333"/>
      <c r="G3" s="1334"/>
    </row>
    <row r="4" spans="1:11" ht="14.25">
      <c r="A4" s="1329"/>
      <c r="B4" s="1330" t="s">
        <v>7241</v>
      </c>
      <c r="C4" s="1335" t="s">
        <v>3183</v>
      </c>
      <c r="D4" s="1336"/>
      <c r="E4" s="1336"/>
      <c r="F4" s="1336"/>
      <c r="G4" s="1337"/>
    </row>
    <row r="5" spans="1:11" ht="16.5" thickBot="1">
      <c r="A5" s="735"/>
      <c r="B5" s="736"/>
      <c r="J5" s="624" t="s">
        <v>6786</v>
      </c>
      <c r="K5" s="625"/>
    </row>
    <row r="6" spans="1:11" ht="23.25" customHeight="1">
      <c r="A6" s="2171" t="s">
        <v>6787</v>
      </c>
      <c r="B6" s="2173" t="s">
        <v>6788</v>
      </c>
      <c r="C6" s="2173" t="s">
        <v>6789</v>
      </c>
      <c r="D6" s="2173" t="s">
        <v>6790</v>
      </c>
      <c r="E6" s="2173" t="s">
        <v>6791</v>
      </c>
      <c r="F6" s="2178" t="s">
        <v>7532</v>
      </c>
      <c r="G6" s="2179"/>
      <c r="H6" s="2180"/>
      <c r="I6" s="2181" t="s">
        <v>1432</v>
      </c>
      <c r="J6" s="2182"/>
      <c r="K6" s="2183"/>
    </row>
    <row r="7" spans="1:11" ht="45.75" customHeight="1" thickBot="1">
      <c r="A7" s="2172"/>
      <c r="B7" s="2174"/>
      <c r="C7" s="2174"/>
      <c r="D7" s="2174"/>
      <c r="E7" s="2174"/>
      <c r="F7" s="626" t="s">
        <v>6771</v>
      </c>
      <c r="G7" s="627" t="s">
        <v>6792</v>
      </c>
      <c r="H7" s="627" t="s">
        <v>6793</v>
      </c>
      <c r="I7" s="628" t="s">
        <v>6771</v>
      </c>
      <c r="J7" s="629" t="s">
        <v>6792</v>
      </c>
      <c r="K7" s="630" t="s">
        <v>6793</v>
      </c>
    </row>
    <row r="8" spans="1:11" ht="14.25" thickTop="1" thickBot="1">
      <c r="A8" s="631" t="s">
        <v>6794</v>
      </c>
      <c r="B8" s="632"/>
      <c r="C8" s="632"/>
      <c r="D8" s="632"/>
      <c r="E8" s="632"/>
      <c r="F8" s="632"/>
      <c r="G8" s="633"/>
      <c r="H8" s="634">
        <f>SUM(H9:H39)</f>
        <v>2660075.37</v>
      </c>
      <c r="I8" s="635"/>
      <c r="J8" s="636"/>
      <c r="K8" s="637">
        <f>SUM(K9:K38)</f>
        <v>4118000.0008517997</v>
      </c>
    </row>
    <row r="9" spans="1:11" ht="18" customHeight="1">
      <c r="A9" s="1338" t="s">
        <v>7533</v>
      </c>
      <c r="B9" s="1339" t="s">
        <v>6795</v>
      </c>
      <c r="C9" s="1340" t="s">
        <v>6796</v>
      </c>
      <c r="D9" s="638" t="s">
        <v>6797</v>
      </c>
      <c r="E9" s="1341" t="s">
        <v>6798</v>
      </c>
      <c r="F9" s="1342">
        <v>4</v>
      </c>
      <c r="G9" s="1343">
        <v>2459.16</v>
      </c>
      <c r="H9" s="1344">
        <f t="shared" ref="H9:H39" si="0">G9*F9</f>
        <v>9836.64</v>
      </c>
      <c r="I9" s="639">
        <v>2</v>
      </c>
      <c r="J9" s="640">
        <v>2459.16</v>
      </c>
      <c r="K9" s="690">
        <f t="shared" ref="K9:K20" si="1">J9*I9</f>
        <v>4918.32</v>
      </c>
    </row>
    <row r="10" spans="1:11" ht="18" customHeight="1">
      <c r="A10" s="1338" t="s">
        <v>7534</v>
      </c>
      <c r="B10" s="1339" t="s">
        <v>6799</v>
      </c>
      <c r="C10" s="1340" t="s">
        <v>6800</v>
      </c>
      <c r="D10" s="1345" t="s">
        <v>6801</v>
      </c>
      <c r="E10" s="1346" t="s">
        <v>6798</v>
      </c>
      <c r="F10" s="1342">
        <v>8</v>
      </c>
      <c r="G10" s="1343">
        <v>5168.78</v>
      </c>
      <c r="H10" s="1344">
        <f t="shared" si="0"/>
        <v>41350.239999999998</v>
      </c>
      <c r="I10" s="639">
        <v>6</v>
      </c>
      <c r="J10" s="640">
        <v>5168.78</v>
      </c>
      <c r="K10" s="690">
        <f t="shared" si="1"/>
        <v>31012.68</v>
      </c>
    </row>
    <row r="11" spans="1:11" ht="18" customHeight="1">
      <c r="A11" s="1338" t="s">
        <v>7534</v>
      </c>
      <c r="B11" s="1339" t="s">
        <v>6799</v>
      </c>
      <c r="C11" s="1340" t="s">
        <v>6800</v>
      </c>
      <c r="D11" s="1345" t="s">
        <v>6801</v>
      </c>
      <c r="E11" s="1346" t="s">
        <v>6798</v>
      </c>
      <c r="F11" s="1342">
        <v>12</v>
      </c>
      <c r="G11" s="1343">
        <v>9182.7999999999993</v>
      </c>
      <c r="H11" s="1344">
        <f t="shared" si="0"/>
        <v>110193.59999999999</v>
      </c>
      <c r="I11" s="639"/>
      <c r="J11" s="640"/>
      <c r="K11" s="690"/>
    </row>
    <row r="12" spans="1:11" ht="18" customHeight="1">
      <c r="A12" s="1338" t="s">
        <v>7535</v>
      </c>
      <c r="B12" s="1339" t="s">
        <v>6802</v>
      </c>
      <c r="C12" s="1340" t="s">
        <v>6803</v>
      </c>
      <c r="D12" s="638" t="s">
        <v>6804</v>
      </c>
      <c r="E12" s="1346" t="s">
        <v>6805</v>
      </c>
      <c r="F12" s="1342">
        <v>12</v>
      </c>
      <c r="G12" s="1343">
        <v>2176.17</v>
      </c>
      <c r="H12" s="1344">
        <f t="shared" si="0"/>
        <v>26114.04</v>
      </c>
      <c r="I12" s="639">
        <v>38</v>
      </c>
      <c r="J12" s="640">
        <v>2176.17</v>
      </c>
      <c r="K12" s="690">
        <f t="shared" si="1"/>
        <v>82694.460000000006</v>
      </c>
    </row>
    <row r="13" spans="1:11" ht="18" customHeight="1">
      <c r="A13" s="1338" t="s">
        <v>7536</v>
      </c>
      <c r="B13" s="1339" t="s">
        <v>6806</v>
      </c>
      <c r="C13" s="1340" t="s">
        <v>6807</v>
      </c>
      <c r="D13" s="1347" t="s">
        <v>6808</v>
      </c>
      <c r="E13" s="1346" t="s">
        <v>6798</v>
      </c>
      <c r="F13" s="1342">
        <v>34</v>
      </c>
      <c r="G13" s="1343">
        <v>33301.18</v>
      </c>
      <c r="H13" s="1344">
        <f t="shared" si="0"/>
        <v>1132240.1200000001</v>
      </c>
      <c r="I13" s="639">
        <v>11</v>
      </c>
      <c r="J13" s="640">
        <v>11100.43</v>
      </c>
      <c r="K13" s="690">
        <f t="shared" si="1"/>
        <v>122104.73000000001</v>
      </c>
    </row>
    <row r="14" spans="1:11" ht="18" customHeight="1">
      <c r="A14" s="1338" t="s">
        <v>7536</v>
      </c>
      <c r="B14" s="1339" t="s">
        <v>6806</v>
      </c>
      <c r="C14" s="1340" t="s">
        <v>6807</v>
      </c>
      <c r="D14" s="1347" t="s">
        <v>6809</v>
      </c>
      <c r="E14" s="1346" t="s">
        <v>6798</v>
      </c>
      <c r="F14" s="1342">
        <v>0</v>
      </c>
      <c r="G14" s="1343">
        <v>0</v>
      </c>
      <c r="H14" s="1344">
        <f t="shared" si="0"/>
        <v>0</v>
      </c>
      <c r="I14" s="639">
        <v>15</v>
      </c>
      <c r="J14" s="640">
        <v>11160.71</v>
      </c>
      <c r="K14" s="690">
        <f t="shared" si="1"/>
        <v>167410.65</v>
      </c>
    </row>
    <row r="15" spans="1:11" ht="18" customHeight="1">
      <c r="A15" s="1338" t="s">
        <v>7537</v>
      </c>
      <c r="B15" s="1339" t="s">
        <v>6806</v>
      </c>
      <c r="C15" s="1340" t="s">
        <v>6807</v>
      </c>
      <c r="D15" s="1347" t="s">
        <v>6810</v>
      </c>
      <c r="E15" s="1346" t="s">
        <v>6798</v>
      </c>
      <c r="F15" s="1342">
        <v>20</v>
      </c>
      <c r="G15" s="1343">
        <v>11100.43</v>
      </c>
      <c r="H15" s="1344">
        <f t="shared" si="0"/>
        <v>222008.6</v>
      </c>
      <c r="I15" s="639">
        <v>42</v>
      </c>
      <c r="J15" s="640">
        <v>33301.18</v>
      </c>
      <c r="K15" s="690">
        <f>J15*I15+27.33</f>
        <v>1398676.8900000001</v>
      </c>
    </row>
    <row r="16" spans="1:11" ht="18" customHeight="1">
      <c r="A16" s="1338" t="s">
        <v>7537</v>
      </c>
      <c r="B16" s="1339" t="s">
        <v>6806</v>
      </c>
      <c r="C16" s="1340" t="s">
        <v>6807</v>
      </c>
      <c r="D16" s="1347" t="s">
        <v>6810</v>
      </c>
      <c r="E16" s="1346" t="s">
        <v>6798</v>
      </c>
      <c r="F16" s="1342">
        <v>0</v>
      </c>
      <c r="G16" s="1343">
        <v>0</v>
      </c>
      <c r="H16" s="1344">
        <f t="shared" si="0"/>
        <v>0</v>
      </c>
      <c r="I16" s="639">
        <v>3</v>
      </c>
      <c r="J16" s="640">
        <v>33482.019999999997</v>
      </c>
      <c r="K16" s="690">
        <f>J16*I16</f>
        <v>100446.06</v>
      </c>
    </row>
    <row r="17" spans="1:11" ht="18" customHeight="1">
      <c r="A17" s="1338" t="s">
        <v>7538</v>
      </c>
      <c r="B17" s="1339" t="s">
        <v>6811</v>
      </c>
      <c r="C17" s="1340" t="s">
        <v>6812</v>
      </c>
      <c r="D17" s="638" t="s">
        <v>6813</v>
      </c>
      <c r="E17" s="1346" t="s">
        <v>6798</v>
      </c>
      <c r="F17" s="1342">
        <v>66</v>
      </c>
      <c r="G17" s="1343">
        <v>579.35</v>
      </c>
      <c r="H17" s="1344">
        <f t="shared" si="0"/>
        <v>38237.1</v>
      </c>
      <c r="I17" s="639">
        <v>278.90899999999999</v>
      </c>
      <c r="J17" s="640">
        <v>578.79999999999995</v>
      </c>
      <c r="K17" s="690">
        <f t="shared" si="1"/>
        <v>161432.52919999999</v>
      </c>
    </row>
    <row r="18" spans="1:11" ht="18" customHeight="1">
      <c r="A18" s="1338" t="s">
        <v>7538</v>
      </c>
      <c r="B18" s="1339" t="s">
        <v>6811</v>
      </c>
      <c r="C18" s="1340" t="s">
        <v>6812</v>
      </c>
      <c r="D18" s="638" t="s">
        <v>6813</v>
      </c>
      <c r="E18" s="1346" t="s">
        <v>6798</v>
      </c>
      <c r="F18" s="1342">
        <v>0</v>
      </c>
      <c r="G18" s="1343">
        <v>0</v>
      </c>
      <c r="H18" s="1344">
        <f t="shared" si="0"/>
        <v>0</v>
      </c>
      <c r="I18" s="639">
        <v>19.989999999999998</v>
      </c>
      <c r="J18" s="640">
        <v>1865.86</v>
      </c>
      <c r="K18" s="690">
        <f t="shared" si="1"/>
        <v>37298.541399999995</v>
      </c>
    </row>
    <row r="19" spans="1:11" ht="18" customHeight="1">
      <c r="A19" s="1338" t="s">
        <v>7539</v>
      </c>
      <c r="B19" s="1339" t="s">
        <v>6811</v>
      </c>
      <c r="C19" s="1340" t="s">
        <v>6812</v>
      </c>
      <c r="D19" s="638" t="s">
        <v>6814</v>
      </c>
      <c r="E19" s="1346" t="s">
        <v>6798</v>
      </c>
      <c r="F19" s="1342">
        <v>38</v>
      </c>
      <c r="G19" s="1343">
        <v>1876.45</v>
      </c>
      <c r="H19" s="1344">
        <f t="shared" si="0"/>
        <v>71305.100000000006</v>
      </c>
      <c r="I19" s="639">
        <v>8</v>
      </c>
      <c r="J19" s="640">
        <v>1856.86</v>
      </c>
      <c r="K19" s="690">
        <f t="shared" si="1"/>
        <v>14854.88</v>
      </c>
    </row>
    <row r="20" spans="1:11" ht="18" customHeight="1">
      <c r="A20" s="1338" t="s">
        <v>7539</v>
      </c>
      <c r="B20" s="1339" t="s">
        <v>6811</v>
      </c>
      <c r="C20" s="1340" t="s">
        <v>6812</v>
      </c>
      <c r="D20" s="638" t="s">
        <v>6814</v>
      </c>
      <c r="E20" s="1346" t="s">
        <v>6798</v>
      </c>
      <c r="F20" s="1342">
        <v>0</v>
      </c>
      <c r="G20" s="1343">
        <v>0</v>
      </c>
      <c r="H20" s="1344">
        <f t="shared" si="0"/>
        <v>0</v>
      </c>
      <c r="I20" s="639">
        <v>2</v>
      </c>
      <c r="J20" s="640">
        <v>1876.45</v>
      </c>
      <c r="K20" s="690">
        <f t="shared" si="1"/>
        <v>3752.9</v>
      </c>
    </row>
    <row r="21" spans="1:11" ht="18" customHeight="1">
      <c r="A21" s="1338" t="s">
        <v>7540</v>
      </c>
      <c r="B21" s="1339" t="s">
        <v>6815</v>
      </c>
      <c r="C21" s="1340" t="s">
        <v>6816</v>
      </c>
      <c r="D21" s="1347" t="s">
        <v>6817</v>
      </c>
      <c r="E21" s="1341" t="s">
        <v>6818</v>
      </c>
      <c r="F21" s="1342">
        <v>5</v>
      </c>
      <c r="G21" s="1343">
        <v>58816.23</v>
      </c>
      <c r="H21" s="1344">
        <f t="shared" si="0"/>
        <v>294081.15000000002</v>
      </c>
      <c r="I21" s="639">
        <v>9</v>
      </c>
      <c r="J21" s="640">
        <v>58816.23</v>
      </c>
      <c r="K21" s="690">
        <f>J21*I21</f>
        <v>529346.07000000007</v>
      </c>
    </row>
    <row r="22" spans="1:11" ht="18" customHeight="1">
      <c r="A22" s="1338" t="s">
        <v>7541</v>
      </c>
      <c r="B22" s="1339" t="s">
        <v>6819</v>
      </c>
      <c r="C22" s="1340" t="s">
        <v>6820</v>
      </c>
      <c r="D22" s="638" t="s">
        <v>6821</v>
      </c>
      <c r="E22" s="1346" t="s">
        <v>6798</v>
      </c>
      <c r="F22" s="1342">
        <v>123</v>
      </c>
      <c r="G22" s="1343">
        <v>482.9</v>
      </c>
      <c r="H22" s="1344">
        <f t="shared" si="0"/>
        <v>59396.7</v>
      </c>
      <c r="I22" s="639">
        <v>103</v>
      </c>
      <c r="J22" s="640">
        <v>482.9</v>
      </c>
      <c r="K22" s="690">
        <f>J22*I22-1.34</f>
        <v>49737.36</v>
      </c>
    </row>
    <row r="23" spans="1:11" ht="18" customHeight="1">
      <c r="A23" s="1338" t="s">
        <v>7541</v>
      </c>
      <c r="B23" s="1339" t="s">
        <v>6819</v>
      </c>
      <c r="C23" s="1340" t="s">
        <v>6820</v>
      </c>
      <c r="D23" s="638" t="s">
        <v>6821</v>
      </c>
      <c r="E23" s="1346" t="s">
        <v>6798</v>
      </c>
      <c r="F23" s="1342">
        <v>0</v>
      </c>
      <c r="G23" s="1343">
        <v>0</v>
      </c>
      <c r="H23" s="1344">
        <f t="shared" si="0"/>
        <v>0</v>
      </c>
      <c r="I23" s="639">
        <v>3.9</v>
      </c>
      <c r="J23" s="640">
        <v>485.54</v>
      </c>
      <c r="K23" s="690">
        <f t="shared" ref="K23:K38" si="2">J23*I23</f>
        <v>1893.606</v>
      </c>
    </row>
    <row r="24" spans="1:11" ht="18" customHeight="1">
      <c r="A24" s="1338" t="s">
        <v>7542</v>
      </c>
      <c r="B24" s="1339" t="s">
        <v>6822</v>
      </c>
      <c r="C24" s="1340" t="s">
        <v>6823</v>
      </c>
      <c r="D24" s="638" t="s">
        <v>6824</v>
      </c>
      <c r="E24" s="1346" t="s">
        <v>6805</v>
      </c>
      <c r="F24" s="1342">
        <v>0</v>
      </c>
      <c r="G24" s="1343"/>
      <c r="H24" s="1344">
        <f t="shared" si="0"/>
        <v>0</v>
      </c>
      <c r="I24" s="639">
        <v>2.9</v>
      </c>
      <c r="J24" s="640">
        <v>732.34</v>
      </c>
      <c r="K24" s="690">
        <f t="shared" si="2"/>
        <v>2123.7860000000001</v>
      </c>
    </row>
    <row r="25" spans="1:11" ht="18" customHeight="1">
      <c r="A25" s="1338" t="s">
        <v>7543</v>
      </c>
      <c r="B25" s="1339" t="s">
        <v>6825</v>
      </c>
      <c r="C25" s="1340" t="s">
        <v>6826</v>
      </c>
      <c r="D25" s="638" t="s">
        <v>6827</v>
      </c>
      <c r="E25" s="1346" t="s">
        <v>6805</v>
      </c>
      <c r="F25" s="1342">
        <v>10</v>
      </c>
      <c r="G25" s="1343">
        <v>4089.04</v>
      </c>
      <c r="H25" s="1344">
        <f t="shared" si="0"/>
        <v>40890.400000000001</v>
      </c>
      <c r="I25" s="639">
        <v>1</v>
      </c>
      <c r="J25" s="640">
        <v>4057.87</v>
      </c>
      <c r="K25" s="690">
        <f t="shared" si="2"/>
        <v>4057.87</v>
      </c>
    </row>
    <row r="26" spans="1:11" ht="18" customHeight="1">
      <c r="A26" s="1338" t="s">
        <v>7543</v>
      </c>
      <c r="B26" s="1339" t="s">
        <v>6825</v>
      </c>
      <c r="C26" s="1340" t="s">
        <v>6826</v>
      </c>
      <c r="D26" s="638" t="s">
        <v>6827</v>
      </c>
      <c r="E26" s="1346" t="s">
        <v>6805</v>
      </c>
      <c r="F26" s="1342">
        <v>0</v>
      </c>
      <c r="G26" s="1343">
        <v>0</v>
      </c>
      <c r="H26" s="1344">
        <f t="shared" si="0"/>
        <v>0</v>
      </c>
      <c r="I26" s="639">
        <v>4</v>
      </c>
      <c r="J26" s="640">
        <v>4089.04</v>
      </c>
      <c r="K26" s="690">
        <f t="shared" si="2"/>
        <v>16356.16</v>
      </c>
    </row>
    <row r="27" spans="1:11" ht="18" customHeight="1">
      <c r="A27" s="1348" t="s">
        <v>6828</v>
      </c>
      <c r="B27" s="1339" t="s">
        <v>6815</v>
      </c>
      <c r="C27" s="1340" t="s">
        <v>6829</v>
      </c>
      <c r="D27" s="638" t="s">
        <v>6830</v>
      </c>
      <c r="E27" s="1346" t="s">
        <v>6831</v>
      </c>
      <c r="F27" s="1342">
        <v>0</v>
      </c>
      <c r="G27" s="1343">
        <v>0</v>
      </c>
      <c r="H27" s="1344">
        <f t="shared" si="0"/>
        <v>0</v>
      </c>
      <c r="I27" s="639"/>
      <c r="J27" s="640"/>
      <c r="K27" s="690">
        <f t="shared" si="2"/>
        <v>0</v>
      </c>
    </row>
    <row r="28" spans="1:11" ht="18" customHeight="1">
      <c r="A28" s="1338" t="s">
        <v>7544</v>
      </c>
      <c r="B28" s="1339" t="s">
        <v>6815</v>
      </c>
      <c r="C28" s="1340" t="s">
        <v>6832</v>
      </c>
      <c r="D28" s="1347" t="s">
        <v>6833</v>
      </c>
      <c r="E28" s="1346" t="s">
        <v>6818</v>
      </c>
      <c r="F28" s="1342">
        <v>6</v>
      </c>
      <c r="G28" s="1343">
        <v>22612.720000000001</v>
      </c>
      <c r="H28" s="1344">
        <f t="shared" si="0"/>
        <v>135676.32</v>
      </c>
      <c r="I28" s="639">
        <v>2</v>
      </c>
      <c r="J28" s="640">
        <v>22612.720000000001</v>
      </c>
      <c r="K28" s="690">
        <f t="shared" si="2"/>
        <v>45225.440000000002</v>
      </c>
    </row>
    <row r="29" spans="1:11" ht="18" customHeight="1">
      <c r="A29" s="1338" t="s">
        <v>7544</v>
      </c>
      <c r="B29" s="1339" t="s">
        <v>6815</v>
      </c>
      <c r="C29" s="1340" t="s">
        <v>6832</v>
      </c>
      <c r="D29" s="1347" t="s">
        <v>6833</v>
      </c>
      <c r="E29" s="1346" t="s">
        <v>6818</v>
      </c>
      <c r="F29" s="1342">
        <v>0</v>
      </c>
      <c r="G29" s="1343">
        <v>0</v>
      </c>
      <c r="H29" s="1344">
        <f t="shared" si="0"/>
        <v>0</v>
      </c>
      <c r="I29" s="639">
        <v>1</v>
      </c>
      <c r="J29" s="640">
        <v>22642.09</v>
      </c>
      <c r="K29" s="690">
        <f t="shared" si="2"/>
        <v>22642.09</v>
      </c>
    </row>
    <row r="30" spans="1:11" ht="18" customHeight="1">
      <c r="A30" s="1348" t="s">
        <v>6834</v>
      </c>
      <c r="B30" s="1339" t="s">
        <v>6835</v>
      </c>
      <c r="C30" s="1340" t="s">
        <v>6836</v>
      </c>
      <c r="D30" s="638" t="s">
        <v>6837</v>
      </c>
      <c r="E30" s="1346" t="s">
        <v>6805</v>
      </c>
      <c r="F30" s="1342">
        <v>16</v>
      </c>
      <c r="G30" s="1343">
        <v>9350</v>
      </c>
      <c r="H30" s="1344">
        <f t="shared" si="0"/>
        <v>149600</v>
      </c>
      <c r="I30" s="639">
        <v>3</v>
      </c>
      <c r="J30" s="640">
        <v>9460</v>
      </c>
      <c r="K30" s="690">
        <f t="shared" si="2"/>
        <v>28380</v>
      </c>
    </row>
    <row r="31" spans="1:11" ht="18" customHeight="1">
      <c r="A31" s="1348" t="s">
        <v>6838</v>
      </c>
      <c r="B31" s="1339" t="s">
        <v>6839</v>
      </c>
      <c r="C31" s="1340" t="s">
        <v>6840</v>
      </c>
      <c r="D31" s="638" t="s">
        <v>6824</v>
      </c>
      <c r="E31" s="1346" t="s">
        <v>6805</v>
      </c>
      <c r="F31" s="1342">
        <v>0</v>
      </c>
      <c r="G31" s="1343"/>
      <c r="H31" s="1344">
        <f t="shared" si="0"/>
        <v>0</v>
      </c>
      <c r="I31" s="639"/>
      <c r="J31" s="640"/>
      <c r="K31" s="690">
        <f t="shared" si="2"/>
        <v>0</v>
      </c>
    </row>
    <row r="32" spans="1:11" ht="18" customHeight="1">
      <c r="A32" s="1338" t="s">
        <v>6841</v>
      </c>
      <c r="B32" s="1339" t="s">
        <v>6842</v>
      </c>
      <c r="C32" s="1340" t="s">
        <v>6843</v>
      </c>
      <c r="D32" s="1347" t="s">
        <v>6844</v>
      </c>
      <c r="E32" s="1346" t="s">
        <v>6805</v>
      </c>
      <c r="F32" s="1342">
        <v>6</v>
      </c>
      <c r="G32" s="1343">
        <v>2024</v>
      </c>
      <c r="H32" s="1344">
        <f t="shared" si="0"/>
        <v>12144</v>
      </c>
      <c r="I32" s="639">
        <v>1</v>
      </c>
      <c r="J32" s="640">
        <v>10648</v>
      </c>
      <c r="K32" s="690">
        <f t="shared" si="2"/>
        <v>10648</v>
      </c>
    </row>
    <row r="33" spans="1:11" ht="18" customHeight="1">
      <c r="A33" s="1349" t="s">
        <v>6845</v>
      </c>
      <c r="B33" s="1339" t="s">
        <v>6842</v>
      </c>
      <c r="C33" s="1340" t="s">
        <v>6846</v>
      </c>
      <c r="D33" s="1345" t="s">
        <v>6847</v>
      </c>
      <c r="E33" s="1346" t="s">
        <v>6805</v>
      </c>
      <c r="F33" s="1342">
        <v>0</v>
      </c>
      <c r="G33" s="1343"/>
      <c r="H33" s="1344">
        <f t="shared" si="0"/>
        <v>0</v>
      </c>
      <c r="I33" s="641"/>
      <c r="J33" s="642"/>
      <c r="K33" s="690">
        <f t="shared" si="2"/>
        <v>0</v>
      </c>
    </row>
    <row r="34" spans="1:11" ht="18" customHeight="1">
      <c r="A34" s="1348" t="s">
        <v>6848</v>
      </c>
      <c r="B34" s="1339" t="s">
        <v>6839</v>
      </c>
      <c r="C34" s="1340" t="s">
        <v>6849</v>
      </c>
      <c r="D34" s="638" t="s">
        <v>6850</v>
      </c>
      <c r="E34" s="1346" t="s">
        <v>6805</v>
      </c>
      <c r="F34" s="1342">
        <v>53</v>
      </c>
      <c r="G34" s="1343">
        <v>648.79999999999995</v>
      </c>
      <c r="H34" s="1344">
        <f t="shared" si="0"/>
        <v>34386.399999999994</v>
      </c>
      <c r="I34" s="639">
        <v>117.69978999999999</v>
      </c>
      <c r="J34" s="640">
        <v>646.41999999999996</v>
      </c>
      <c r="K34" s="690">
        <f t="shared" si="2"/>
        <v>76083.498251799989</v>
      </c>
    </row>
    <row r="35" spans="1:11" ht="18" customHeight="1">
      <c r="A35" s="1348" t="s">
        <v>6851</v>
      </c>
      <c r="B35" s="1339" t="s">
        <v>6852</v>
      </c>
      <c r="C35" s="1340" t="s">
        <v>6853</v>
      </c>
      <c r="D35" s="638" t="s">
        <v>6854</v>
      </c>
      <c r="E35" s="1346" t="s">
        <v>6798</v>
      </c>
      <c r="F35" s="1342">
        <v>8</v>
      </c>
      <c r="G35" s="1343">
        <v>31179.39</v>
      </c>
      <c r="H35" s="1344">
        <f t="shared" si="0"/>
        <v>249435.12</v>
      </c>
      <c r="I35" s="639">
        <v>32</v>
      </c>
      <c r="J35" s="640">
        <v>32546.36</v>
      </c>
      <c r="K35" s="690">
        <f t="shared" si="2"/>
        <v>1041483.52</v>
      </c>
    </row>
    <row r="36" spans="1:11" ht="18" customHeight="1">
      <c r="A36" s="1348" t="s">
        <v>6851</v>
      </c>
      <c r="B36" s="1339" t="s">
        <v>6852</v>
      </c>
      <c r="C36" s="1340" t="s">
        <v>6853</v>
      </c>
      <c r="D36" s="638" t="s">
        <v>6854</v>
      </c>
      <c r="E36" s="1346" t="s">
        <v>6798</v>
      </c>
      <c r="F36" s="1342">
        <v>0</v>
      </c>
      <c r="G36" s="1343">
        <v>0</v>
      </c>
      <c r="H36" s="1344">
        <f t="shared" si="0"/>
        <v>0</v>
      </c>
      <c r="I36" s="639">
        <v>3</v>
      </c>
      <c r="J36" s="640">
        <v>32738.34</v>
      </c>
      <c r="K36" s="690">
        <f t="shared" si="2"/>
        <v>98215.02</v>
      </c>
    </row>
    <row r="37" spans="1:11" ht="18" customHeight="1">
      <c r="A37" s="1348" t="s">
        <v>6851</v>
      </c>
      <c r="B37" s="1339" t="s">
        <v>6852</v>
      </c>
      <c r="C37" s="1340" t="s">
        <v>6853</v>
      </c>
      <c r="D37" s="638" t="s">
        <v>6854</v>
      </c>
      <c r="E37" s="1346" t="s">
        <v>6798</v>
      </c>
      <c r="F37" s="1342">
        <v>0</v>
      </c>
      <c r="G37" s="1343">
        <v>0</v>
      </c>
      <c r="H37" s="1344">
        <f t="shared" si="0"/>
        <v>0</v>
      </c>
      <c r="I37" s="639">
        <v>2</v>
      </c>
      <c r="J37" s="640">
        <v>33602.47</v>
      </c>
      <c r="K37" s="690">
        <f t="shared" si="2"/>
        <v>67204.94</v>
      </c>
    </row>
    <row r="38" spans="1:11" ht="18" customHeight="1">
      <c r="A38" s="1348" t="s">
        <v>6851</v>
      </c>
      <c r="B38" s="1339" t="s">
        <v>6852</v>
      </c>
      <c r="C38" s="1340" t="s">
        <v>6853</v>
      </c>
      <c r="D38" s="638" t="s">
        <v>6854</v>
      </c>
      <c r="E38" s="1346" t="s">
        <v>6798</v>
      </c>
      <c r="F38" s="1342">
        <v>0</v>
      </c>
      <c r="G38" s="1343">
        <v>0</v>
      </c>
      <c r="H38" s="1344">
        <f t="shared" si="0"/>
        <v>0</v>
      </c>
      <c r="I38" s="643"/>
      <c r="J38" s="644"/>
      <c r="K38" s="690">
        <f t="shared" si="2"/>
        <v>0</v>
      </c>
    </row>
    <row r="39" spans="1:11" ht="18" customHeight="1">
      <c r="A39" s="1350" t="s">
        <v>7545</v>
      </c>
      <c r="B39" s="1339" t="s">
        <v>6825</v>
      </c>
      <c r="C39" s="1352" t="s">
        <v>7546</v>
      </c>
      <c r="D39" s="1353" t="s">
        <v>7547</v>
      </c>
      <c r="E39" s="1351" t="s">
        <v>6805</v>
      </c>
      <c r="F39" s="1354">
        <v>8</v>
      </c>
      <c r="G39" s="1355">
        <v>4147.4799999999996</v>
      </c>
      <c r="H39" s="1344">
        <f t="shared" si="0"/>
        <v>33179.839999999997</v>
      </c>
      <c r="I39" s="1356"/>
      <c r="J39" s="1357"/>
      <c r="K39" s="1358"/>
    </row>
    <row r="40" spans="1:11" ht="27" customHeight="1" thickBot="1">
      <c r="A40" s="1359" t="s">
        <v>6855</v>
      </c>
      <c r="B40" s="1360" t="s">
        <v>6856</v>
      </c>
      <c r="C40" s="632"/>
      <c r="D40" s="632"/>
      <c r="E40" s="632"/>
      <c r="F40" s="1361"/>
      <c r="G40" s="1362"/>
      <c r="H40" s="1363">
        <f>SUM(H41:H100)</f>
        <v>74673408.730000019</v>
      </c>
      <c r="I40" s="635"/>
      <c r="J40" s="636"/>
      <c r="K40" s="637">
        <f>SUM(K41:K82)</f>
        <v>82188000</v>
      </c>
    </row>
    <row r="41" spans="1:11" ht="18" customHeight="1">
      <c r="A41" s="1338" t="s">
        <v>6857</v>
      </c>
      <c r="B41" s="1364" t="s">
        <v>6858</v>
      </c>
      <c r="C41" s="1365" t="s">
        <v>6859</v>
      </c>
      <c r="D41" s="1365" t="s">
        <v>6860</v>
      </c>
      <c r="E41" s="1346" t="s">
        <v>6861</v>
      </c>
      <c r="F41" s="1342">
        <v>0</v>
      </c>
      <c r="G41" s="1366">
        <v>0</v>
      </c>
      <c r="H41" s="1367">
        <f t="shared" ref="H41:H100" si="3">G41*F41</f>
        <v>0</v>
      </c>
      <c r="I41" s="649">
        <v>5</v>
      </c>
      <c r="J41" s="650">
        <v>13220.4</v>
      </c>
      <c r="K41" s="690">
        <f>J41*I41</f>
        <v>66102</v>
      </c>
    </row>
    <row r="42" spans="1:11" ht="18" customHeight="1">
      <c r="A42" s="1338" t="s">
        <v>6857</v>
      </c>
      <c r="B42" s="1364" t="s">
        <v>6858</v>
      </c>
      <c r="C42" s="1365" t="s">
        <v>6859</v>
      </c>
      <c r="D42" s="1365" t="s">
        <v>6860</v>
      </c>
      <c r="E42" s="1346" t="s">
        <v>6861</v>
      </c>
      <c r="F42" s="1342">
        <v>0</v>
      </c>
      <c r="G42" s="1366">
        <v>0</v>
      </c>
      <c r="H42" s="1368">
        <f t="shared" si="3"/>
        <v>0</v>
      </c>
      <c r="I42" s="649">
        <v>20</v>
      </c>
      <c r="J42" s="650">
        <v>16018.86</v>
      </c>
      <c r="K42" s="690">
        <f t="shared" ref="K42:K82" si="4">J42*I42</f>
        <v>320377.2</v>
      </c>
    </row>
    <row r="43" spans="1:11" ht="18" customHeight="1">
      <c r="A43" s="1348" t="s">
        <v>6862</v>
      </c>
      <c r="B43" s="1364" t="s">
        <v>6863</v>
      </c>
      <c r="C43" s="1369" t="s">
        <v>6864</v>
      </c>
      <c r="D43" s="1370" t="s">
        <v>6865</v>
      </c>
      <c r="E43" s="1341" t="s">
        <v>6818</v>
      </c>
      <c r="F43" s="1342">
        <v>0</v>
      </c>
      <c r="G43" s="1366">
        <v>0</v>
      </c>
      <c r="H43" s="1368">
        <f t="shared" si="3"/>
        <v>0</v>
      </c>
      <c r="I43" s="649"/>
      <c r="J43" s="650"/>
      <c r="K43" s="690">
        <f t="shared" si="4"/>
        <v>0</v>
      </c>
    </row>
    <row r="44" spans="1:11" ht="18" customHeight="1">
      <c r="A44" s="1348" t="s">
        <v>6866</v>
      </c>
      <c r="B44" s="1364" t="s">
        <v>6867</v>
      </c>
      <c r="C44" s="1369" t="s">
        <v>6864</v>
      </c>
      <c r="D44" s="1370" t="s">
        <v>6868</v>
      </c>
      <c r="E44" s="1341" t="s">
        <v>6805</v>
      </c>
      <c r="F44" s="1342">
        <v>340</v>
      </c>
      <c r="G44" s="1366">
        <v>1435.5</v>
      </c>
      <c r="H44" s="1368">
        <f t="shared" si="3"/>
        <v>488070</v>
      </c>
      <c r="I44" s="651">
        <v>890</v>
      </c>
      <c r="J44" s="640">
        <v>1435.5</v>
      </c>
      <c r="K44" s="690">
        <f t="shared" si="4"/>
        <v>1277595</v>
      </c>
    </row>
    <row r="45" spans="1:11" ht="18" customHeight="1">
      <c r="A45" s="1348" t="s">
        <v>6866</v>
      </c>
      <c r="B45" s="1364" t="s">
        <v>6867</v>
      </c>
      <c r="C45" s="1369" t="s">
        <v>6864</v>
      </c>
      <c r="D45" s="1370" t="s">
        <v>6868</v>
      </c>
      <c r="E45" s="1341" t="s">
        <v>6805</v>
      </c>
      <c r="F45" s="1342">
        <v>345</v>
      </c>
      <c r="G45" s="1366">
        <v>1446.5</v>
      </c>
      <c r="H45" s="1368">
        <f t="shared" si="3"/>
        <v>499042.5</v>
      </c>
      <c r="I45" s="651"/>
      <c r="J45" s="640"/>
      <c r="K45" s="690"/>
    </row>
    <row r="46" spans="1:11" ht="18" customHeight="1">
      <c r="A46" s="1348" t="s">
        <v>6869</v>
      </c>
      <c r="B46" s="1364" t="s">
        <v>6870</v>
      </c>
      <c r="C46" s="1369" t="s">
        <v>6864</v>
      </c>
      <c r="D46" s="1370" t="s">
        <v>6871</v>
      </c>
      <c r="E46" s="1341" t="s">
        <v>6818</v>
      </c>
      <c r="F46" s="1342">
        <v>0</v>
      </c>
      <c r="G46" s="1366">
        <v>0</v>
      </c>
      <c r="H46" s="1368">
        <f t="shared" si="3"/>
        <v>0</v>
      </c>
      <c r="I46" s="651">
        <v>166</v>
      </c>
      <c r="J46" s="640">
        <v>2871</v>
      </c>
      <c r="K46" s="690">
        <f t="shared" si="4"/>
        <v>476586</v>
      </c>
    </row>
    <row r="47" spans="1:11" ht="18" customHeight="1">
      <c r="A47" s="1338" t="s">
        <v>6872</v>
      </c>
      <c r="B47" s="1364" t="s">
        <v>6873</v>
      </c>
      <c r="C47" s="1369" t="s">
        <v>6874</v>
      </c>
      <c r="D47" s="1370" t="s">
        <v>6875</v>
      </c>
      <c r="E47" s="1341" t="s">
        <v>6805</v>
      </c>
      <c r="F47" s="1342">
        <v>0</v>
      </c>
      <c r="G47" s="1366">
        <v>0</v>
      </c>
      <c r="H47" s="1368">
        <f t="shared" si="3"/>
        <v>0</v>
      </c>
      <c r="I47" s="651">
        <v>18</v>
      </c>
      <c r="J47" s="640">
        <v>18460.07</v>
      </c>
      <c r="K47" s="690">
        <f t="shared" si="4"/>
        <v>332281.26</v>
      </c>
    </row>
    <row r="48" spans="1:11" ht="18" customHeight="1">
      <c r="A48" s="1338" t="s">
        <v>6876</v>
      </c>
      <c r="B48" s="1364" t="s">
        <v>6877</v>
      </c>
      <c r="C48" s="1369" t="s">
        <v>6878</v>
      </c>
      <c r="D48" s="1370" t="s">
        <v>6879</v>
      </c>
      <c r="E48" s="1341" t="s">
        <v>6805</v>
      </c>
      <c r="F48" s="1342">
        <v>0</v>
      </c>
      <c r="G48" s="1366">
        <v>0</v>
      </c>
      <c r="H48" s="1368">
        <f t="shared" si="3"/>
        <v>0</v>
      </c>
      <c r="I48" s="651">
        <v>371</v>
      </c>
      <c r="J48" s="640">
        <v>4030.47</v>
      </c>
      <c r="K48" s="690">
        <f t="shared" si="4"/>
        <v>1495304.3699999999</v>
      </c>
    </row>
    <row r="49" spans="1:17" ht="18" customHeight="1">
      <c r="A49" s="1371" t="s">
        <v>6880</v>
      </c>
      <c r="B49" s="1364" t="s">
        <v>6881</v>
      </c>
      <c r="C49" s="1369" t="s">
        <v>6882</v>
      </c>
      <c r="D49" s="1372" t="s">
        <v>6883</v>
      </c>
      <c r="E49" s="1346" t="s">
        <v>6805</v>
      </c>
      <c r="F49" s="1342">
        <v>282</v>
      </c>
      <c r="G49" s="1366">
        <v>911.84</v>
      </c>
      <c r="H49" s="1367">
        <f t="shared" si="3"/>
        <v>257138.88</v>
      </c>
      <c r="I49" s="651">
        <v>411</v>
      </c>
      <c r="J49" s="640">
        <v>911.85</v>
      </c>
      <c r="K49" s="690">
        <f t="shared" si="4"/>
        <v>374770.35000000003</v>
      </c>
    </row>
    <row r="50" spans="1:17" s="652" customFormat="1" ht="18" customHeight="1">
      <c r="A50" s="1371" t="s">
        <v>6880</v>
      </c>
      <c r="B50" s="1364" t="s">
        <v>6881</v>
      </c>
      <c r="C50" s="1369" t="s">
        <v>6882</v>
      </c>
      <c r="D50" s="1372" t="s">
        <v>6883</v>
      </c>
      <c r="E50" s="1346" t="s">
        <v>6805</v>
      </c>
      <c r="F50" s="1342">
        <v>0</v>
      </c>
      <c r="G50" s="1366">
        <v>0</v>
      </c>
      <c r="H50" s="1367">
        <f t="shared" si="3"/>
        <v>0</v>
      </c>
      <c r="I50" s="651">
        <v>41</v>
      </c>
      <c r="J50" s="640">
        <v>914.21</v>
      </c>
      <c r="K50" s="690">
        <f t="shared" si="4"/>
        <v>37482.61</v>
      </c>
      <c r="L50" s="622"/>
      <c r="M50" s="622"/>
      <c r="N50" s="622"/>
      <c r="O50" s="622"/>
      <c r="P50" s="622"/>
      <c r="Q50" s="622"/>
    </row>
    <row r="51" spans="1:17" s="652" customFormat="1" ht="18" customHeight="1">
      <c r="A51" s="1371" t="s">
        <v>6880</v>
      </c>
      <c r="B51" s="1364" t="s">
        <v>6881</v>
      </c>
      <c r="C51" s="1369" t="s">
        <v>6882</v>
      </c>
      <c r="D51" s="1372" t="s">
        <v>6883</v>
      </c>
      <c r="E51" s="1346" t="s">
        <v>6805</v>
      </c>
      <c r="F51" s="1342">
        <v>0</v>
      </c>
      <c r="G51" s="1366">
        <v>0</v>
      </c>
      <c r="H51" s="1367">
        <f t="shared" si="3"/>
        <v>0</v>
      </c>
      <c r="I51" s="651">
        <v>26</v>
      </c>
      <c r="J51" s="640">
        <v>914.21</v>
      </c>
      <c r="K51" s="690">
        <f t="shared" si="4"/>
        <v>23769.46</v>
      </c>
      <c r="L51" s="622"/>
      <c r="M51" s="622"/>
      <c r="N51" s="622"/>
      <c r="O51" s="622"/>
      <c r="P51" s="622"/>
      <c r="Q51" s="622"/>
    </row>
    <row r="52" spans="1:17" s="652" customFormat="1" ht="18" customHeight="1">
      <c r="A52" s="1338" t="s">
        <v>6884</v>
      </c>
      <c r="B52" s="1364" t="s">
        <v>6885</v>
      </c>
      <c r="C52" s="1373" t="s">
        <v>6886</v>
      </c>
      <c r="D52" s="1372" t="s">
        <v>6887</v>
      </c>
      <c r="E52" s="1341" t="s">
        <v>6805</v>
      </c>
      <c r="F52" s="1342">
        <v>0</v>
      </c>
      <c r="G52" s="1366">
        <v>0</v>
      </c>
      <c r="H52" s="1367">
        <f t="shared" si="3"/>
        <v>0</v>
      </c>
      <c r="I52" s="651">
        <v>678</v>
      </c>
      <c r="J52" s="640">
        <v>4786.7</v>
      </c>
      <c r="K52" s="690">
        <f t="shared" si="4"/>
        <v>3245382.6</v>
      </c>
      <c r="L52" s="622"/>
      <c r="M52" s="622"/>
      <c r="N52" s="622"/>
      <c r="O52" s="622"/>
      <c r="P52" s="622"/>
      <c r="Q52" s="622"/>
    </row>
    <row r="53" spans="1:17" ht="18" customHeight="1">
      <c r="A53" s="1374" t="s">
        <v>6888</v>
      </c>
      <c r="B53" s="1364" t="s">
        <v>6889</v>
      </c>
      <c r="C53" s="1375" t="s">
        <v>6890</v>
      </c>
      <c r="D53" s="1376" t="s">
        <v>6891</v>
      </c>
      <c r="E53" s="1377" t="s">
        <v>6892</v>
      </c>
      <c r="F53" s="1342">
        <v>0</v>
      </c>
      <c r="G53" s="1366">
        <v>0</v>
      </c>
      <c r="H53" s="1378">
        <f t="shared" si="3"/>
        <v>0</v>
      </c>
      <c r="I53" s="651">
        <v>6</v>
      </c>
      <c r="J53" s="653">
        <v>175124.45</v>
      </c>
      <c r="K53" s="690">
        <f t="shared" si="4"/>
        <v>1050746.7000000002</v>
      </c>
    </row>
    <row r="54" spans="1:17" ht="18" customHeight="1">
      <c r="A54" s="1374" t="s">
        <v>6888</v>
      </c>
      <c r="B54" s="1364" t="s">
        <v>6889</v>
      </c>
      <c r="C54" s="1375" t="s">
        <v>6890</v>
      </c>
      <c r="D54" s="1376" t="s">
        <v>6891</v>
      </c>
      <c r="E54" s="1377" t="s">
        <v>6892</v>
      </c>
      <c r="F54" s="1342">
        <v>0</v>
      </c>
      <c r="G54" s="1366">
        <v>0</v>
      </c>
      <c r="H54" s="1367">
        <f t="shared" si="3"/>
        <v>0</v>
      </c>
      <c r="I54" s="651">
        <v>30</v>
      </c>
      <c r="J54" s="653">
        <v>175124.46</v>
      </c>
      <c r="K54" s="690">
        <f t="shared" si="4"/>
        <v>5253733.8</v>
      </c>
    </row>
    <row r="55" spans="1:17" ht="18" customHeight="1">
      <c r="A55" s="1374" t="s">
        <v>6888</v>
      </c>
      <c r="B55" s="1364" t="s">
        <v>6889</v>
      </c>
      <c r="C55" s="1375" t="s">
        <v>6890</v>
      </c>
      <c r="D55" s="1376" t="s">
        <v>6891</v>
      </c>
      <c r="E55" s="1377" t="s">
        <v>6892</v>
      </c>
      <c r="F55" s="1342">
        <v>0</v>
      </c>
      <c r="G55" s="1366">
        <v>0</v>
      </c>
      <c r="H55" s="1367">
        <f t="shared" si="3"/>
        <v>0</v>
      </c>
      <c r="I55" s="651">
        <v>73</v>
      </c>
      <c r="J55" s="653">
        <v>178333.98</v>
      </c>
      <c r="K55" s="690">
        <f t="shared" si="4"/>
        <v>13018380.540000001</v>
      </c>
    </row>
    <row r="56" spans="1:17" ht="18" customHeight="1">
      <c r="A56" s="1374" t="s">
        <v>6888</v>
      </c>
      <c r="B56" s="1364" t="s">
        <v>6889</v>
      </c>
      <c r="C56" s="1375" t="s">
        <v>6890</v>
      </c>
      <c r="D56" s="1376" t="s">
        <v>6891</v>
      </c>
      <c r="E56" s="1377" t="s">
        <v>6892</v>
      </c>
      <c r="F56" s="1342">
        <v>0</v>
      </c>
      <c r="G56" s="1366">
        <v>0</v>
      </c>
      <c r="H56" s="1367">
        <f t="shared" si="3"/>
        <v>0</v>
      </c>
      <c r="I56" s="651">
        <v>40</v>
      </c>
      <c r="J56" s="653">
        <v>178853.94</v>
      </c>
      <c r="K56" s="690">
        <f t="shared" si="4"/>
        <v>7154157.5999999996</v>
      </c>
    </row>
    <row r="57" spans="1:17" ht="18" customHeight="1">
      <c r="A57" s="1348" t="s">
        <v>6893</v>
      </c>
      <c r="B57" s="1364" t="s">
        <v>6894</v>
      </c>
      <c r="C57" s="1369" t="s">
        <v>6895</v>
      </c>
      <c r="D57" s="1372" t="s">
        <v>6896</v>
      </c>
      <c r="E57" s="1346" t="s">
        <v>6861</v>
      </c>
      <c r="F57" s="1342">
        <v>264</v>
      </c>
      <c r="G57" s="1366">
        <v>1309.22</v>
      </c>
      <c r="H57" s="1367">
        <f t="shared" si="3"/>
        <v>345634.08</v>
      </c>
      <c r="I57" s="651">
        <v>220</v>
      </c>
      <c r="J57" s="640">
        <v>1309.22</v>
      </c>
      <c r="K57" s="690">
        <f t="shared" si="4"/>
        <v>288028.40000000002</v>
      </c>
    </row>
    <row r="58" spans="1:17" ht="18" customHeight="1">
      <c r="A58" s="1348" t="s">
        <v>6893</v>
      </c>
      <c r="B58" s="1364" t="s">
        <v>6894</v>
      </c>
      <c r="C58" s="1369" t="s">
        <v>6895</v>
      </c>
      <c r="D58" s="1372" t="s">
        <v>6896</v>
      </c>
      <c r="E58" s="1346" t="s">
        <v>6861</v>
      </c>
      <c r="F58" s="1342">
        <v>0</v>
      </c>
      <c r="G58" s="1366">
        <v>0</v>
      </c>
      <c r="H58" s="1367">
        <f t="shared" si="3"/>
        <v>0</v>
      </c>
      <c r="I58" s="651">
        <v>50</v>
      </c>
      <c r="J58" s="640">
        <v>1314.17</v>
      </c>
      <c r="K58" s="690">
        <f t="shared" si="4"/>
        <v>65708.5</v>
      </c>
    </row>
    <row r="59" spans="1:17" ht="18" customHeight="1">
      <c r="A59" s="1348" t="s">
        <v>6893</v>
      </c>
      <c r="B59" s="1364" t="s">
        <v>6894</v>
      </c>
      <c r="C59" s="1369" t="s">
        <v>6895</v>
      </c>
      <c r="D59" s="1372" t="s">
        <v>6896</v>
      </c>
      <c r="E59" s="1346" t="s">
        <v>6861</v>
      </c>
      <c r="F59" s="1342">
        <v>0</v>
      </c>
      <c r="G59" s="1366">
        <v>0</v>
      </c>
      <c r="H59" s="1367">
        <f t="shared" si="3"/>
        <v>0</v>
      </c>
      <c r="I59" s="651">
        <v>60</v>
      </c>
      <c r="J59" s="640">
        <v>1315.83</v>
      </c>
      <c r="K59" s="690">
        <f t="shared" si="4"/>
        <v>78949.799999999988</v>
      </c>
    </row>
    <row r="60" spans="1:17" ht="18" customHeight="1">
      <c r="A60" s="1348" t="s">
        <v>6897</v>
      </c>
      <c r="B60" s="1364" t="s">
        <v>6881</v>
      </c>
      <c r="C60" s="1369" t="s">
        <v>6898</v>
      </c>
      <c r="D60" s="1370" t="s">
        <v>6899</v>
      </c>
      <c r="E60" s="1346" t="s">
        <v>6861</v>
      </c>
      <c r="F60" s="1342">
        <v>57</v>
      </c>
      <c r="G60" s="1366">
        <v>1160.5</v>
      </c>
      <c r="H60" s="1367">
        <f t="shared" si="3"/>
        <v>66148.5</v>
      </c>
      <c r="I60" s="651">
        <v>379</v>
      </c>
      <c r="J60" s="640">
        <v>1161.5999999999999</v>
      </c>
      <c r="K60" s="690">
        <f t="shared" si="4"/>
        <v>440246.39999999997</v>
      </c>
    </row>
    <row r="61" spans="1:17" ht="18" customHeight="1">
      <c r="A61" s="1348" t="s">
        <v>6897</v>
      </c>
      <c r="B61" s="1364" t="s">
        <v>6881</v>
      </c>
      <c r="C61" s="1369" t="s">
        <v>6898</v>
      </c>
      <c r="D61" s="1370" t="s">
        <v>6899</v>
      </c>
      <c r="E61" s="1346" t="s">
        <v>6861</v>
      </c>
      <c r="F61" s="1342">
        <v>78</v>
      </c>
      <c r="G61" s="1366">
        <v>1161.5999999999999</v>
      </c>
      <c r="H61" s="1378">
        <f t="shared" si="3"/>
        <v>90604.799999999988</v>
      </c>
      <c r="I61" s="651">
        <v>32</v>
      </c>
      <c r="J61" s="640">
        <v>1183.5999999999999</v>
      </c>
      <c r="K61" s="690">
        <f t="shared" si="4"/>
        <v>37875.199999999997</v>
      </c>
    </row>
    <row r="62" spans="1:17" ht="18" customHeight="1">
      <c r="A62" s="1374" t="s">
        <v>6900</v>
      </c>
      <c r="B62" s="1364" t="s">
        <v>6901</v>
      </c>
      <c r="C62" s="1375" t="s">
        <v>6902</v>
      </c>
      <c r="D62" s="1376" t="s">
        <v>6903</v>
      </c>
      <c r="E62" s="1377" t="s">
        <v>6861</v>
      </c>
      <c r="F62" s="1342">
        <v>0</v>
      </c>
      <c r="G62" s="1366">
        <v>0</v>
      </c>
      <c r="H62" s="1367">
        <f t="shared" si="3"/>
        <v>0</v>
      </c>
      <c r="I62" s="651">
        <v>495</v>
      </c>
      <c r="J62" s="653">
        <v>23569.31</v>
      </c>
      <c r="K62" s="690">
        <f>J62*I62-23.25</f>
        <v>11666785.200000001</v>
      </c>
    </row>
    <row r="63" spans="1:17" ht="18" customHeight="1">
      <c r="A63" s="1374" t="s">
        <v>6904</v>
      </c>
      <c r="B63" s="1364" t="s">
        <v>6858</v>
      </c>
      <c r="C63" s="1379" t="s">
        <v>6905</v>
      </c>
      <c r="D63" s="1372" t="s">
        <v>6906</v>
      </c>
      <c r="E63" s="1346" t="s">
        <v>6861</v>
      </c>
      <c r="F63" s="1342">
        <v>0</v>
      </c>
      <c r="G63" s="1366">
        <v>0</v>
      </c>
      <c r="H63" s="1367">
        <f t="shared" si="3"/>
        <v>0</v>
      </c>
      <c r="I63" s="651">
        <v>40</v>
      </c>
      <c r="J63" s="640">
        <v>15871.45</v>
      </c>
      <c r="K63" s="690">
        <f>J63*I63</f>
        <v>634858</v>
      </c>
    </row>
    <row r="64" spans="1:17" ht="18" customHeight="1">
      <c r="A64" s="1380" t="s">
        <v>6907</v>
      </c>
      <c r="B64" s="1364" t="s">
        <v>6901</v>
      </c>
      <c r="C64" s="1369" t="s">
        <v>6908</v>
      </c>
      <c r="D64" s="1372" t="s">
        <v>6909</v>
      </c>
      <c r="E64" s="1346" t="s">
        <v>6861</v>
      </c>
      <c r="F64" s="1342">
        <v>0</v>
      </c>
      <c r="G64" s="1366">
        <v>0</v>
      </c>
      <c r="H64" s="1367">
        <f t="shared" si="3"/>
        <v>0</v>
      </c>
      <c r="I64" s="651">
        <v>5</v>
      </c>
      <c r="J64" s="640">
        <v>15833.12</v>
      </c>
      <c r="K64" s="690">
        <f t="shared" si="4"/>
        <v>79165.600000000006</v>
      </c>
    </row>
    <row r="65" spans="1:17" ht="18" customHeight="1">
      <c r="A65" s="1380" t="s">
        <v>6907</v>
      </c>
      <c r="B65" s="1364" t="s">
        <v>6901</v>
      </c>
      <c r="C65" s="1369" t="s">
        <v>6908</v>
      </c>
      <c r="D65" s="1372" t="s">
        <v>6909</v>
      </c>
      <c r="E65" s="1346" t="s">
        <v>6861</v>
      </c>
      <c r="F65" s="1342">
        <v>0</v>
      </c>
      <c r="G65" s="1366">
        <v>0</v>
      </c>
      <c r="H65" s="1367">
        <f t="shared" si="3"/>
        <v>0</v>
      </c>
      <c r="I65" s="651">
        <v>10</v>
      </c>
      <c r="J65" s="640">
        <v>15833.13</v>
      </c>
      <c r="K65" s="690">
        <f t="shared" si="4"/>
        <v>158331.29999999999</v>
      </c>
    </row>
    <row r="66" spans="1:17" ht="18" customHeight="1">
      <c r="A66" s="1380" t="s">
        <v>6910</v>
      </c>
      <c r="B66" s="1364" t="s">
        <v>6911</v>
      </c>
      <c r="C66" s="1369" t="s">
        <v>6912</v>
      </c>
      <c r="D66" s="1372" t="s">
        <v>6913</v>
      </c>
      <c r="E66" s="1346" t="s">
        <v>6798</v>
      </c>
      <c r="F66" s="1342">
        <v>0</v>
      </c>
      <c r="G66" s="1366">
        <v>0</v>
      </c>
      <c r="H66" s="1367">
        <f t="shared" si="3"/>
        <v>0</v>
      </c>
      <c r="I66" s="651">
        <v>430</v>
      </c>
      <c r="J66" s="640">
        <v>7243.15</v>
      </c>
      <c r="K66" s="690">
        <f t="shared" si="4"/>
        <v>3114554.5</v>
      </c>
    </row>
    <row r="67" spans="1:17" ht="18" customHeight="1">
      <c r="A67" s="1338" t="s">
        <v>6914</v>
      </c>
      <c r="B67" s="1364" t="s">
        <v>6915</v>
      </c>
      <c r="C67" s="1373" t="s">
        <v>6916</v>
      </c>
      <c r="D67" s="1370" t="s">
        <v>6917</v>
      </c>
      <c r="E67" s="1341" t="s">
        <v>6805</v>
      </c>
      <c r="F67" s="1342">
        <v>0</v>
      </c>
      <c r="G67" s="1366">
        <v>0</v>
      </c>
      <c r="H67" s="1367">
        <f t="shared" si="3"/>
        <v>0</v>
      </c>
      <c r="I67" s="651">
        <v>1510</v>
      </c>
      <c r="J67" s="640">
        <v>8037</v>
      </c>
      <c r="K67" s="690">
        <f t="shared" si="4"/>
        <v>12135870</v>
      </c>
    </row>
    <row r="68" spans="1:17" s="654" customFormat="1" ht="18" customHeight="1">
      <c r="A68" s="1348" t="s">
        <v>6918</v>
      </c>
      <c r="B68" s="1364" t="s">
        <v>6881</v>
      </c>
      <c r="C68" s="1369" t="s">
        <v>6919</v>
      </c>
      <c r="D68" s="1370" t="s">
        <v>6920</v>
      </c>
      <c r="E68" s="1341" t="s">
        <v>6818</v>
      </c>
      <c r="F68" s="1342">
        <v>348</v>
      </c>
      <c r="G68" s="1366">
        <v>1168.76</v>
      </c>
      <c r="H68" s="1367">
        <f t="shared" si="3"/>
        <v>406728.48</v>
      </c>
      <c r="I68" s="651">
        <v>889</v>
      </c>
      <c r="J68" s="640">
        <v>1168.75</v>
      </c>
      <c r="K68" s="690">
        <f t="shared" si="4"/>
        <v>1039018.75</v>
      </c>
      <c r="L68" s="622"/>
      <c r="M68" s="622"/>
      <c r="N68" s="622"/>
      <c r="O68" s="622"/>
      <c r="P68" s="622"/>
      <c r="Q68" s="622"/>
    </row>
    <row r="69" spans="1:17" s="654" customFormat="1" ht="18" customHeight="1">
      <c r="A69" s="1338" t="s">
        <v>6921</v>
      </c>
      <c r="B69" s="1381" t="s">
        <v>6922</v>
      </c>
      <c r="C69" s="1375" t="s">
        <v>6923</v>
      </c>
      <c r="D69" s="1376" t="s">
        <v>6924</v>
      </c>
      <c r="E69" s="1377" t="s">
        <v>6861</v>
      </c>
      <c r="F69" s="1342">
        <v>0</v>
      </c>
      <c r="G69" s="1366">
        <v>0</v>
      </c>
      <c r="H69" s="1367">
        <f t="shared" si="3"/>
        <v>0</v>
      </c>
      <c r="I69" s="651"/>
      <c r="J69" s="653"/>
      <c r="K69" s="690">
        <f t="shared" si="4"/>
        <v>0</v>
      </c>
      <c r="L69" s="622"/>
      <c r="M69" s="622"/>
      <c r="N69" s="622"/>
      <c r="O69" s="622"/>
      <c r="P69" s="622"/>
      <c r="Q69" s="622"/>
    </row>
    <row r="70" spans="1:17" s="654" customFormat="1" ht="18" customHeight="1">
      <c r="A70" s="1338" t="s">
        <v>6921</v>
      </c>
      <c r="B70" s="1364" t="s">
        <v>6925</v>
      </c>
      <c r="C70" s="1375" t="s">
        <v>6923</v>
      </c>
      <c r="D70" s="1376" t="s">
        <v>6924</v>
      </c>
      <c r="E70" s="1377" t="s">
        <v>6861</v>
      </c>
      <c r="F70" s="1342">
        <v>0</v>
      </c>
      <c r="G70" s="1366">
        <v>0</v>
      </c>
      <c r="H70" s="1367">
        <f t="shared" si="3"/>
        <v>0</v>
      </c>
      <c r="I70" s="651">
        <v>137</v>
      </c>
      <c r="J70" s="653">
        <v>44129.03</v>
      </c>
      <c r="K70" s="690">
        <f t="shared" si="4"/>
        <v>6045677.1099999994</v>
      </c>
      <c r="L70" s="622"/>
      <c r="M70" s="622"/>
      <c r="N70" s="622"/>
      <c r="O70" s="622"/>
      <c r="P70" s="622"/>
      <c r="Q70" s="622"/>
    </row>
    <row r="71" spans="1:17" s="654" customFormat="1" ht="18" customHeight="1">
      <c r="A71" s="1338" t="s">
        <v>6921</v>
      </c>
      <c r="B71" s="1364" t="s">
        <v>6925</v>
      </c>
      <c r="C71" s="1375" t="s">
        <v>6923</v>
      </c>
      <c r="D71" s="1376" t="s">
        <v>6924</v>
      </c>
      <c r="E71" s="1377" t="s">
        <v>6861</v>
      </c>
      <c r="F71" s="1342">
        <v>0</v>
      </c>
      <c r="G71" s="1366">
        <v>0</v>
      </c>
      <c r="H71" s="1367">
        <f t="shared" si="3"/>
        <v>0</v>
      </c>
      <c r="I71" s="651">
        <v>65</v>
      </c>
      <c r="J71" s="653">
        <v>44271</v>
      </c>
      <c r="K71" s="690">
        <f t="shared" si="4"/>
        <v>2877615</v>
      </c>
      <c r="L71" s="622"/>
      <c r="M71" s="622"/>
      <c r="N71" s="622"/>
      <c r="O71" s="622"/>
      <c r="P71" s="622"/>
      <c r="Q71" s="622"/>
    </row>
    <row r="72" spans="1:17" s="654" customFormat="1" ht="18" customHeight="1">
      <c r="A72" s="1338" t="s">
        <v>6921</v>
      </c>
      <c r="B72" s="1364" t="s">
        <v>6925</v>
      </c>
      <c r="C72" s="1375" t="s">
        <v>6923</v>
      </c>
      <c r="D72" s="1376" t="s">
        <v>6924</v>
      </c>
      <c r="E72" s="1377" t="s">
        <v>6861</v>
      </c>
      <c r="F72" s="1342">
        <v>0</v>
      </c>
      <c r="G72" s="1366">
        <v>0</v>
      </c>
      <c r="H72" s="1367">
        <f t="shared" si="3"/>
        <v>0</v>
      </c>
      <c r="I72" s="651">
        <v>3</v>
      </c>
      <c r="J72" s="653">
        <v>44368.61</v>
      </c>
      <c r="K72" s="690">
        <f t="shared" si="4"/>
        <v>133105.83000000002</v>
      </c>
      <c r="L72" s="622"/>
      <c r="M72" s="622"/>
      <c r="N72" s="622"/>
      <c r="O72" s="622"/>
      <c r="P72" s="622"/>
      <c r="Q72" s="622"/>
    </row>
    <row r="73" spans="1:17" s="654" customFormat="1" ht="18" customHeight="1">
      <c r="A73" s="1338" t="s">
        <v>6926</v>
      </c>
      <c r="B73" s="1364" t="s">
        <v>6911</v>
      </c>
      <c r="C73" s="1375" t="s">
        <v>6927</v>
      </c>
      <c r="D73" s="1376" t="s">
        <v>6928</v>
      </c>
      <c r="E73" s="1377" t="s">
        <v>6892</v>
      </c>
      <c r="F73" s="1342">
        <v>0</v>
      </c>
      <c r="G73" s="1366">
        <v>0</v>
      </c>
      <c r="H73" s="1367">
        <f t="shared" si="3"/>
        <v>0</v>
      </c>
      <c r="I73" s="651">
        <v>80</v>
      </c>
      <c r="J73" s="653">
        <v>8724.3799999999992</v>
      </c>
      <c r="K73" s="690">
        <f t="shared" si="4"/>
        <v>697950.39999999991</v>
      </c>
      <c r="L73" s="622"/>
      <c r="M73" s="622"/>
      <c r="N73" s="622"/>
      <c r="O73" s="622"/>
      <c r="P73" s="622"/>
      <c r="Q73" s="622"/>
    </row>
    <row r="74" spans="1:17" s="654" customFormat="1" ht="18" customHeight="1">
      <c r="A74" s="1338" t="s">
        <v>6929</v>
      </c>
      <c r="B74" s="1364" t="s">
        <v>6930</v>
      </c>
      <c r="C74" s="1373" t="s">
        <v>6931</v>
      </c>
      <c r="D74" s="1376" t="s">
        <v>6887</v>
      </c>
      <c r="E74" s="1341" t="s">
        <v>6805</v>
      </c>
      <c r="F74" s="1342">
        <v>0</v>
      </c>
      <c r="G74" s="1366">
        <v>0</v>
      </c>
      <c r="H74" s="1367">
        <f t="shared" si="3"/>
        <v>0</v>
      </c>
      <c r="I74" s="651">
        <v>276</v>
      </c>
      <c r="J74" s="653">
        <v>4667.74</v>
      </c>
      <c r="K74" s="690">
        <f t="shared" si="4"/>
        <v>1288296.24</v>
      </c>
      <c r="L74" s="622"/>
      <c r="M74" s="622"/>
      <c r="N74" s="622"/>
      <c r="O74" s="622"/>
      <c r="P74" s="622"/>
      <c r="Q74" s="622"/>
    </row>
    <row r="75" spans="1:17" s="654" customFormat="1" ht="18" customHeight="1">
      <c r="A75" s="1374" t="s">
        <v>6932</v>
      </c>
      <c r="B75" s="1364" t="s">
        <v>6933</v>
      </c>
      <c r="C75" s="1379" t="s">
        <v>6934</v>
      </c>
      <c r="D75" s="1372" t="s">
        <v>6935</v>
      </c>
      <c r="E75" s="1346" t="s">
        <v>6861</v>
      </c>
      <c r="F75" s="1342">
        <v>0</v>
      </c>
      <c r="G75" s="1366">
        <v>0</v>
      </c>
      <c r="H75" s="1367">
        <f t="shared" si="3"/>
        <v>0</v>
      </c>
      <c r="I75" s="651">
        <v>25</v>
      </c>
      <c r="J75" s="640">
        <v>140784.6</v>
      </c>
      <c r="K75" s="690">
        <f t="shared" si="4"/>
        <v>3519615</v>
      </c>
      <c r="L75" s="622"/>
      <c r="M75" s="622"/>
      <c r="N75" s="622"/>
      <c r="O75" s="622"/>
      <c r="P75" s="622"/>
      <c r="Q75" s="622"/>
    </row>
    <row r="76" spans="1:17" s="654" customFormat="1" ht="18" customHeight="1">
      <c r="A76" s="1374" t="s">
        <v>6932</v>
      </c>
      <c r="B76" s="1364" t="s">
        <v>6933</v>
      </c>
      <c r="C76" s="1379" t="s">
        <v>6934</v>
      </c>
      <c r="D76" s="1372" t="s">
        <v>6935</v>
      </c>
      <c r="E76" s="1346" t="s">
        <v>6861</v>
      </c>
      <c r="F76" s="1342">
        <v>0</v>
      </c>
      <c r="G76" s="1366">
        <v>0</v>
      </c>
      <c r="H76" s="1367">
        <f t="shared" si="3"/>
        <v>0</v>
      </c>
      <c r="I76" s="651">
        <v>1</v>
      </c>
      <c r="J76" s="640">
        <v>141095.01999999999</v>
      </c>
      <c r="K76" s="690">
        <f t="shared" si="4"/>
        <v>141095.01999999999</v>
      </c>
      <c r="L76" s="622"/>
      <c r="M76" s="622"/>
      <c r="N76" s="622"/>
      <c r="O76" s="622"/>
      <c r="P76" s="622"/>
      <c r="Q76" s="622"/>
    </row>
    <row r="77" spans="1:17" s="654" customFormat="1" ht="18" customHeight="1">
      <c r="A77" s="1374" t="s">
        <v>6936</v>
      </c>
      <c r="B77" s="1364" t="s">
        <v>6933</v>
      </c>
      <c r="C77" s="1379" t="s">
        <v>6934</v>
      </c>
      <c r="D77" s="1372" t="s">
        <v>6935</v>
      </c>
      <c r="E77" s="1346" t="s">
        <v>6861</v>
      </c>
      <c r="F77" s="1342">
        <v>0</v>
      </c>
      <c r="G77" s="1366">
        <v>0</v>
      </c>
      <c r="H77" s="1367">
        <f t="shared" si="3"/>
        <v>0</v>
      </c>
      <c r="I77" s="651">
        <v>1</v>
      </c>
      <c r="J77" s="640">
        <v>87240.67</v>
      </c>
      <c r="K77" s="690">
        <f t="shared" si="4"/>
        <v>87240.67</v>
      </c>
      <c r="L77" s="622"/>
      <c r="M77" s="622"/>
      <c r="N77" s="622"/>
      <c r="O77" s="622"/>
      <c r="P77" s="622"/>
      <c r="Q77" s="622"/>
    </row>
    <row r="78" spans="1:17" s="654" customFormat="1" ht="18" customHeight="1">
      <c r="A78" s="1382">
        <v>1014100</v>
      </c>
      <c r="B78" s="1364" t="s">
        <v>6937</v>
      </c>
      <c r="C78" s="1379" t="s">
        <v>6938</v>
      </c>
      <c r="D78" s="1370" t="s">
        <v>6939</v>
      </c>
      <c r="E78" s="1341" t="s">
        <v>6940</v>
      </c>
      <c r="F78" s="1342">
        <v>0</v>
      </c>
      <c r="G78" s="1366">
        <v>0</v>
      </c>
      <c r="H78" s="1367">
        <f t="shared" si="3"/>
        <v>0</v>
      </c>
      <c r="I78" s="651">
        <v>211</v>
      </c>
      <c r="J78" s="640">
        <v>1032.19</v>
      </c>
      <c r="K78" s="690">
        <f t="shared" si="4"/>
        <v>217792.09000000003</v>
      </c>
      <c r="L78" s="622"/>
      <c r="M78" s="622"/>
      <c r="N78" s="622"/>
      <c r="O78" s="622"/>
      <c r="P78" s="622"/>
      <c r="Q78" s="622"/>
    </row>
    <row r="79" spans="1:17" s="654" customFormat="1" ht="18" customHeight="1">
      <c r="A79" s="1382">
        <v>1014100</v>
      </c>
      <c r="B79" s="1364" t="s">
        <v>6937</v>
      </c>
      <c r="C79" s="1379" t="s">
        <v>6938</v>
      </c>
      <c r="D79" s="1370" t="s">
        <v>6939</v>
      </c>
      <c r="E79" s="1341" t="s">
        <v>6940</v>
      </c>
      <c r="F79" s="1342">
        <v>0</v>
      </c>
      <c r="G79" s="1366">
        <v>0</v>
      </c>
      <c r="H79" s="1367">
        <f t="shared" si="3"/>
        <v>0</v>
      </c>
      <c r="I79" s="651">
        <v>1719</v>
      </c>
      <c r="J79" s="640">
        <v>1434.2</v>
      </c>
      <c r="K79" s="690">
        <f t="shared" si="4"/>
        <v>2465389.8000000003</v>
      </c>
      <c r="L79" s="622"/>
      <c r="M79" s="622"/>
      <c r="N79" s="622"/>
      <c r="O79" s="622"/>
      <c r="P79" s="622"/>
      <c r="Q79" s="622"/>
    </row>
    <row r="80" spans="1:17" s="654" customFormat="1" ht="18" customHeight="1">
      <c r="A80" s="1382">
        <v>1014100</v>
      </c>
      <c r="B80" s="1364" t="s">
        <v>6937</v>
      </c>
      <c r="C80" s="1379" t="s">
        <v>6938</v>
      </c>
      <c r="D80" s="1370" t="s">
        <v>6939</v>
      </c>
      <c r="E80" s="1341" t="s">
        <v>6940</v>
      </c>
      <c r="F80" s="1342">
        <v>0</v>
      </c>
      <c r="G80" s="1366">
        <v>0</v>
      </c>
      <c r="H80" s="1367">
        <f t="shared" si="3"/>
        <v>0</v>
      </c>
      <c r="I80" s="651">
        <v>110</v>
      </c>
      <c r="J80" s="640">
        <v>1434.2</v>
      </c>
      <c r="K80" s="690">
        <f t="shared" si="4"/>
        <v>157762</v>
      </c>
      <c r="L80" s="622"/>
      <c r="M80" s="622"/>
      <c r="N80" s="622"/>
      <c r="O80" s="622"/>
      <c r="P80" s="622"/>
      <c r="Q80" s="622"/>
    </row>
    <row r="81" spans="1:17" s="654" customFormat="1" ht="18" customHeight="1">
      <c r="A81" s="1382">
        <v>1014100</v>
      </c>
      <c r="B81" s="1364" t="s">
        <v>6937</v>
      </c>
      <c r="C81" s="1379" t="s">
        <v>6938</v>
      </c>
      <c r="D81" s="1370" t="s">
        <v>6939</v>
      </c>
      <c r="E81" s="1341" t="s">
        <v>6940</v>
      </c>
      <c r="F81" s="1342">
        <v>0</v>
      </c>
      <c r="G81" s="1366">
        <v>0</v>
      </c>
      <c r="H81" s="1367">
        <f t="shared" si="3"/>
        <v>0</v>
      </c>
      <c r="I81" s="651">
        <v>480</v>
      </c>
      <c r="J81" s="640">
        <v>1434.21</v>
      </c>
      <c r="K81" s="690">
        <f t="shared" si="4"/>
        <v>688420.8</v>
      </c>
      <c r="L81" s="622"/>
      <c r="M81" s="622"/>
      <c r="N81" s="622"/>
      <c r="O81" s="622"/>
      <c r="P81" s="622"/>
      <c r="Q81" s="622"/>
    </row>
    <row r="82" spans="1:17" s="654" customFormat="1" ht="18" customHeight="1">
      <c r="A82" s="1338" t="s">
        <v>6941</v>
      </c>
      <c r="B82" s="1364" t="s">
        <v>6942</v>
      </c>
      <c r="C82" s="1369" t="s">
        <v>6943</v>
      </c>
      <c r="D82" s="1372" t="s">
        <v>6944</v>
      </c>
      <c r="E82" s="1346" t="s">
        <v>6798</v>
      </c>
      <c r="F82" s="1342">
        <v>0</v>
      </c>
      <c r="G82" s="1366">
        <v>0</v>
      </c>
      <c r="H82" s="1344">
        <f t="shared" si="3"/>
        <v>0</v>
      </c>
      <c r="I82" s="651">
        <v>1</v>
      </c>
      <c r="J82" s="640">
        <v>1978.9</v>
      </c>
      <c r="K82" s="690">
        <f t="shared" si="4"/>
        <v>1978.9</v>
      </c>
      <c r="L82" s="622"/>
      <c r="M82" s="622"/>
      <c r="N82" s="622"/>
      <c r="O82" s="622"/>
      <c r="P82" s="622"/>
      <c r="Q82" s="622"/>
    </row>
    <row r="83" spans="1:17" s="654" customFormat="1" ht="18" customHeight="1">
      <c r="A83" s="1383" t="s">
        <v>7548</v>
      </c>
      <c r="B83" s="819" t="s">
        <v>6858</v>
      </c>
      <c r="C83" s="1384" t="s">
        <v>7549</v>
      </c>
      <c r="D83" s="1385" t="s">
        <v>6860</v>
      </c>
      <c r="E83" s="1351" t="s">
        <v>6861</v>
      </c>
      <c r="F83" s="1342">
        <v>31</v>
      </c>
      <c r="G83" s="1366">
        <v>16018.86</v>
      </c>
      <c r="H83" s="1344">
        <f t="shared" si="3"/>
        <v>496584.66000000003</v>
      </c>
      <c r="I83" s="651"/>
      <c r="J83" s="640"/>
      <c r="K83" s="1386"/>
      <c r="L83" s="622"/>
      <c r="M83" s="622"/>
      <c r="N83" s="622"/>
      <c r="O83" s="622"/>
      <c r="P83" s="622"/>
      <c r="Q83" s="622"/>
    </row>
    <row r="84" spans="1:17" s="654" customFormat="1" ht="18" customHeight="1">
      <c r="A84" s="1383" t="s">
        <v>7550</v>
      </c>
      <c r="B84" s="819" t="s">
        <v>6873</v>
      </c>
      <c r="C84" s="1384" t="s">
        <v>6874</v>
      </c>
      <c r="D84" s="1385" t="s">
        <v>7551</v>
      </c>
      <c r="E84" s="1351" t="s">
        <v>6805</v>
      </c>
      <c r="F84" s="1342">
        <v>76</v>
      </c>
      <c r="G84" s="1366">
        <v>18460.07</v>
      </c>
      <c r="H84" s="1344">
        <f t="shared" si="3"/>
        <v>1402965.32</v>
      </c>
      <c r="I84" s="651"/>
      <c r="J84" s="640"/>
      <c r="K84" s="1386"/>
      <c r="L84" s="622"/>
      <c r="M84" s="622"/>
      <c r="N84" s="622"/>
      <c r="O84" s="622"/>
      <c r="P84" s="622"/>
      <c r="Q84" s="622"/>
    </row>
    <row r="85" spans="1:17" s="654" customFormat="1" ht="18" customHeight="1">
      <c r="A85" s="1383" t="s">
        <v>7552</v>
      </c>
      <c r="B85" s="819" t="s">
        <v>6877</v>
      </c>
      <c r="C85" s="1384" t="s">
        <v>6878</v>
      </c>
      <c r="D85" s="1353" t="s">
        <v>6879</v>
      </c>
      <c r="E85" s="1387" t="s">
        <v>6805</v>
      </c>
      <c r="F85" s="1342">
        <v>1875</v>
      </c>
      <c r="G85" s="1366">
        <v>4030.47</v>
      </c>
      <c r="H85" s="1344">
        <f t="shared" si="3"/>
        <v>7557131.25</v>
      </c>
      <c r="I85" s="651"/>
      <c r="J85" s="640"/>
      <c r="K85" s="1386"/>
      <c r="L85" s="622"/>
      <c r="M85" s="622"/>
      <c r="N85" s="622"/>
      <c r="O85" s="622"/>
      <c r="P85" s="622"/>
      <c r="Q85" s="622"/>
    </row>
    <row r="86" spans="1:17" s="654" customFormat="1" ht="18" customHeight="1">
      <c r="A86" s="1383" t="s">
        <v>7553</v>
      </c>
      <c r="B86" s="819" t="s">
        <v>6885</v>
      </c>
      <c r="C86" s="1388" t="s">
        <v>6886</v>
      </c>
      <c r="D86" s="1385" t="s">
        <v>6887</v>
      </c>
      <c r="E86" s="1387" t="s">
        <v>6805</v>
      </c>
      <c r="F86" s="1342">
        <v>1116</v>
      </c>
      <c r="G86" s="1366">
        <v>4786.6958333333332</v>
      </c>
      <c r="H86" s="1344">
        <f t="shared" si="3"/>
        <v>5341952.55</v>
      </c>
      <c r="I86" s="651"/>
      <c r="J86" s="640"/>
      <c r="K86" s="1386"/>
      <c r="L86" s="622"/>
      <c r="M86" s="622"/>
      <c r="N86" s="622"/>
      <c r="O86" s="622"/>
      <c r="P86" s="622"/>
      <c r="Q86" s="622"/>
    </row>
    <row r="87" spans="1:17" s="654" customFormat="1" ht="18" customHeight="1">
      <c r="A87" s="1383" t="s">
        <v>7554</v>
      </c>
      <c r="B87" s="819" t="s">
        <v>6889</v>
      </c>
      <c r="C87" s="1389" t="s">
        <v>6890</v>
      </c>
      <c r="D87" s="1390" t="s">
        <v>6891</v>
      </c>
      <c r="E87" s="1391" t="s">
        <v>6892</v>
      </c>
      <c r="F87" s="1342">
        <v>115</v>
      </c>
      <c r="G87" s="1366">
        <v>178333.98</v>
      </c>
      <c r="H87" s="1344">
        <f t="shared" si="3"/>
        <v>20508407.700000003</v>
      </c>
      <c r="I87" s="651"/>
      <c r="J87" s="640"/>
      <c r="K87" s="1386"/>
      <c r="L87" s="622"/>
      <c r="M87" s="622"/>
      <c r="N87" s="622"/>
      <c r="O87" s="622"/>
      <c r="P87" s="622"/>
      <c r="Q87" s="622"/>
    </row>
    <row r="88" spans="1:17" s="654" customFormat="1" ht="18" customHeight="1">
      <c r="A88" s="1383" t="s">
        <v>7555</v>
      </c>
      <c r="B88" s="819" t="s">
        <v>6901</v>
      </c>
      <c r="C88" s="1389" t="s">
        <v>6902</v>
      </c>
      <c r="D88" s="1390" t="s">
        <v>6903</v>
      </c>
      <c r="E88" s="1391" t="s">
        <v>6861</v>
      </c>
      <c r="F88" s="1342">
        <v>91</v>
      </c>
      <c r="G88" s="1366">
        <v>23569.31</v>
      </c>
      <c r="H88" s="1344">
        <f t="shared" si="3"/>
        <v>2144807.21</v>
      </c>
      <c r="I88" s="651"/>
      <c r="J88" s="640"/>
      <c r="K88" s="1386"/>
      <c r="L88" s="622"/>
      <c r="M88" s="622"/>
      <c r="N88" s="622"/>
      <c r="O88" s="622"/>
      <c r="P88" s="622"/>
      <c r="Q88" s="622"/>
    </row>
    <row r="89" spans="1:17" s="654" customFormat="1" ht="18" customHeight="1">
      <c r="A89" s="1383" t="s">
        <v>7555</v>
      </c>
      <c r="B89" s="819" t="s">
        <v>6901</v>
      </c>
      <c r="C89" s="1389" t="s">
        <v>6902</v>
      </c>
      <c r="D89" s="1390" t="s">
        <v>6903</v>
      </c>
      <c r="E89" s="1391" t="s">
        <v>6861</v>
      </c>
      <c r="F89" s="1342">
        <v>85</v>
      </c>
      <c r="G89" s="1366">
        <v>23569.32</v>
      </c>
      <c r="H89" s="1344">
        <f t="shared" si="3"/>
        <v>2003392.2</v>
      </c>
      <c r="I89" s="651"/>
      <c r="J89" s="640"/>
      <c r="K89" s="1386"/>
      <c r="L89" s="622"/>
      <c r="M89" s="622"/>
      <c r="N89" s="622"/>
      <c r="O89" s="622"/>
      <c r="P89" s="622"/>
      <c r="Q89" s="622"/>
    </row>
    <row r="90" spans="1:17" s="654" customFormat="1" ht="18" customHeight="1">
      <c r="A90" s="1383" t="s">
        <v>7556</v>
      </c>
      <c r="B90" s="819" t="s">
        <v>6858</v>
      </c>
      <c r="C90" s="1392" t="s">
        <v>6905</v>
      </c>
      <c r="D90" s="1385" t="s">
        <v>6906</v>
      </c>
      <c r="E90" s="1351" t="s">
        <v>6861</v>
      </c>
      <c r="F90" s="1342">
        <v>27</v>
      </c>
      <c r="G90" s="1366">
        <v>15871.45</v>
      </c>
      <c r="H90" s="1344">
        <f t="shared" si="3"/>
        <v>428529.15</v>
      </c>
      <c r="I90" s="651"/>
      <c r="J90" s="640"/>
      <c r="K90" s="1386"/>
      <c r="L90" s="622"/>
      <c r="M90" s="622"/>
      <c r="N90" s="622"/>
      <c r="O90" s="622"/>
      <c r="P90" s="622"/>
      <c r="Q90" s="622"/>
    </row>
    <row r="91" spans="1:17" s="654" customFormat="1" ht="18" customHeight="1">
      <c r="A91" s="1383" t="s">
        <v>7557</v>
      </c>
      <c r="B91" s="819" t="s">
        <v>6901</v>
      </c>
      <c r="C91" s="1384" t="s">
        <v>6908</v>
      </c>
      <c r="D91" s="1385" t="s">
        <v>6909</v>
      </c>
      <c r="E91" s="1351" t="s">
        <v>6861</v>
      </c>
      <c r="F91" s="1342">
        <v>6</v>
      </c>
      <c r="G91" s="1366">
        <v>15805.59</v>
      </c>
      <c r="H91" s="1344">
        <f t="shared" si="3"/>
        <v>94833.540000000008</v>
      </c>
      <c r="I91" s="651"/>
      <c r="J91" s="640"/>
      <c r="K91" s="1386"/>
      <c r="L91" s="622"/>
      <c r="M91" s="622"/>
      <c r="N91" s="622"/>
      <c r="O91" s="622"/>
      <c r="P91" s="622"/>
      <c r="Q91" s="622"/>
    </row>
    <row r="92" spans="1:17" s="654" customFormat="1" ht="18" customHeight="1">
      <c r="A92" s="1383" t="s">
        <v>7557</v>
      </c>
      <c r="B92" s="819" t="s">
        <v>6901</v>
      </c>
      <c r="C92" s="1384" t="s">
        <v>6908</v>
      </c>
      <c r="D92" s="1385" t="s">
        <v>6909</v>
      </c>
      <c r="E92" s="1351" t="s">
        <v>6861</v>
      </c>
      <c r="F92" s="1342">
        <v>5</v>
      </c>
      <c r="G92" s="1366">
        <v>15833.12</v>
      </c>
      <c r="H92" s="1344">
        <f t="shared" si="3"/>
        <v>79165.600000000006</v>
      </c>
      <c r="I92" s="651"/>
      <c r="J92" s="640"/>
      <c r="K92" s="1386"/>
      <c r="L92" s="622"/>
      <c r="M92" s="622"/>
      <c r="N92" s="622"/>
      <c r="O92" s="622"/>
      <c r="P92" s="622"/>
      <c r="Q92" s="622"/>
    </row>
    <row r="93" spans="1:17" s="654" customFormat="1" ht="18" customHeight="1">
      <c r="A93" s="1383" t="s">
        <v>7558</v>
      </c>
      <c r="B93" s="819" t="s">
        <v>6911</v>
      </c>
      <c r="C93" s="1384" t="s">
        <v>6912</v>
      </c>
      <c r="D93" s="1385" t="s">
        <v>6913</v>
      </c>
      <c r="E93" s="1351" t="s">
        <v>6798</v>
      </c>
      <c r="F93" s="1342">
        <v>440</v>
      </c>
      <c r="G93" s="1366">
        <v>7243.15</v>
      </c>
      <c r="H93" s="1344">
        <f t="shared" si="3"/>
        <v>3186986</v>
      </c>
      <c r="I93" s="651"/>
      <c r="J93" s="640"/>
      <c r="K93" s="1386"/>
      <c r="L93" s="622"/>
      <c r="M93" s="622"/>
      <c r="N93" s="622"/>
      <c r="O93" s="622"/>
      <c r="P93" s="622"/>
      <c r="Q93" s="622"/>
    </row>
    <row r="94" spans="1:17" s="654" customFormat="1" ht="18" customHeight="1">
      <c r="A94" s="1383" t="s">
        <v>7559</v>
      </c>
      <c r="B94" s="819" t="s">
        <v>6915</v>
      </c>
      <c r="C94" s="1388" t="s">
        <v>6916</v>
      </c>
      <c r="D94" s="1353" t="s">
        <v>6917</v>
      </c>
      <c r="E94" s="1387" t="s">
        <v>6805</v>
      </c>
      <c r="F94" s="1342">
        <v>2316</v>
      </c>
      <c r="G94" s="1366">
        <v>8037.45</v>
      </c>
      <c r="H94" s="1344">
        <f t="shared" si="3"/>
        <v>18614734.199999999</v>
      </c>
      <c r="I94" s="651"/>
      <c r="J94" s="640"/>
      <c r="K94" s="1386"/>
      <c r="L94" s="622"/>
      <c r="M94" s="622"/>
      <c r="N94" s="622"/>
      <c r="O94" s="622"/>
      <c r="P94" s="622"/>
      <c r="Q94" s="622"/>
    </row>
    <row r="95" spans="1:17" s="3" customFormat="1" ht="18" customHeight="1">
      <c r="A95" s="1399" t="s">
        <v>7561</v>
      </c>
      <c r="B95" s="701" t="s">
        <v>6930</v>
      </c>
      <c r="C95" s="701" t="s">
        <v>6931</v>
      </c>
      <c r="D95" s="701" t="s">
        <v>6887</v>
      </c>
      <c r="E95" s="1399" t="s">
        <v>6805</v>
      </c>
      <c r="F95" s="701">
        <v>276</v>
      </c>
      <c r="G95" s="701">
        <v>4667.74</v>
      </c>
      <c r="H95" s="1409">
        <f t="shared" si="3"/>
        <v>1288296.24</v>
      </c>
      <c r="I95" s="701"/>
      <c r="J95" s="701"/>
      <c r="K95" s="701"/>
    </row>
    <row r="96" spans="1:17" s="654" customFormat="1" ht="21.75" customHeight="1">
      <c r="A96" s="1400" t="s">
        <v>7560</v>
      </c>
      <c r="B96" s="1401" t="s">
        <v>6922</v>
      </c>
      <c r="C96" s="1402" t="s">
        <v>6923</v>
      </c>
      <c r="D96" s="1403" t="s">
        <v>6924</v>
      </c>
      <c r="E96" s="1404" t="s">
        <v>6861</v>
      </c>
      <c r="F96" s="1361">
        <v>50</v>
      </c>
      <c r="G96" s="1405">
        <v>44040.78</v>
      </c>
      <c r="H96" s="1344">
        <f t="shared" si="3"/>
        <v>2202039</v>
      </c>
      <c r="I96" s="1406"/>
      <c r="J96" s="1407"/>
      <c r="K96" s="1408"/>
      <c r="L96" s="622"/>
      <c r="M96" s="622"/>
      <c r="N96" s="622"/>
      <c r="O96" s="622"/>
      <c r="P96" s="622"/>
      <c r="Q96" s="622"/>
    </row>
    <row r="97" spans="1:17" s="654" customFormat="1" ht="18" customHeight="1">
      <c r="A97" s="1383" t="s">
        <v>7561</v>
      </c>
      <c r="B97" s="819" t="s">
        <v>6925</v>
      </c>
      <c r="C97" s="1389" t="s">
        <v>6923</v>
      </c>
      <c r="D97" s="1390" t="s">
        <v>6924</v>
      </c>
      <c r="E97" s="1391" t="s">
        <v>6861</v>
      </c>
      <c r="F97" s="1342">
        <v>55</v>
      </c>
      <c r="G97" s="1366">
        <v>44129.03</v>
      </c>
      <c r="H97" s="1344">
        <f t="shared" si="3"/>
        <v>2427096.65</v>
      </c>
      <c r="I97" s="651"/>
      <c r="J97" s="640"/>
      <c r="K97" s="1386"/>
      <c r="L97" s="622"/>
      <c r="M97" s="622"/>
      <c r="N97" s="622"/>
      <c r="O97" s="622"/>
      <c r="P97" s="622"/>
      <c r="Q97" s="622"/>
    </row>
    <row r="98" spans="1:17" s="654" customFormat="1" ht="18" customHeight="1">
      <c r="A98" s="1383" t="s">
        <v>7562</v>
      </c>
      <c r="B98" s="819" t="s">
        <v>6933</v>
      </c>
      <c r="C98" s="1392" t="s">
        <v>6934</v>
      </c>
      <c r="D98" s="1385" t="s">
        <v>6935</v>
      </c>
      <c r="E98" s="1351" t="s">
        <v>6861</v>
      </c>
      <c r="F98" s="1342">
        <v>12</v>
      </c>
      <c r="G98" s="1366">
        <v>140784.6</v>
      </c>
      <c r="H98" s="1344">
        <f t="shared" si="3"/>
        <v>1689415.2000000002</v>
      </c>
      <c r="I98" s="651"/>
      <c r="J98" s="640"/>
      <c r="K98" s="1386"/>
      <c r="L98" s="622"/>
      <c r="M98" s="622"/>
      <c r="N98" s="622"/>
      <c r="O98" s="622"/>
      <c r="P98" s="622"/>
      <c r="Q98" s="622"/>
    </row>
    <row r="99" spans="1:17" s="654" customFormat="1" ht="18" customHeight="1">
      <c r="A99" s="1383" t="s">
        <v>7563</v>
      </c>
      <c r="B99" s="819" t="s">
        <v>6937</v>
      </c>
      <c r="C99" s="1392" t="s">
        <v>6938</v>
      </c>
      <c r="D99" s="1353" t="s">
        <v>6939</v>
      </c>
      <c r="E99" s="1387" t="s">
        <v>6940</v>
      </c>
      <c r="F99" s="1342">
        <v>2128</v>
      </c>
      <c r="G99" s="1366">
        <v>1434.2</v>
      </c>
      <c r="H99" s="1344">
        <f t="shared" si="3"/>
        <v>3051977.6</v>
      </c>
      <c r="I99" s="651"/>
      <c r="J99" s="640"/>
      <c r="K99" s="1386"/>
      <c r="L99" s="622"/>
      <c r="M99" s="622"/>
      <c r="N99" s="622"/>
      <c r="O99" s="622"/>
      <c r="P99" s="622"/>
      <c r="Q99" s="622"/>
    </row>
    <row r="100" spans="1:17" s="654" customFormat="1" ht="18" customHeight="1">
      <c r="A100" s="1383" t="s">
        <v>7564</v>
      </c>
      <c r="B100" s="819" t="s">
        <v>6942</v>
      </c>
      <c r="C100" s="1384" t="s">
        <v>6943</v>
      </c>
      <c r="D100" s="1385" t="s">
        <v>6944</v>
      </c>
      <c r="E100" s="1351" t="s">
        <v>6798</v>
      </c>
      <c r="F100" s="1342">
        <v>1</v>
      </c>
      <c r="G100" s="1366">
        <v>1727.42</v>
      </c>
      <c r="H100" s="1344">
        <f t="shared" si="3"/>
        <v>1727.42</v>
      </c>
      <c r="I100" s="651"/>
      <c r="J100" s="640"/>
      <c r="K100" s="1386"/>
      <c r="L100" s="622"/>
      <c r="M100" s="622"/>
      <c r="N100" s="622"/>
      <c r="O100" s="622"/>
      <c r="P100" s="622"/>
      <c r="Q100" s="622"/>
    </row>
    <row r="101" spans="1:17" s="654" customFormat="1" ht="18" customHeight="1" thickBot="1">
      <c r="A101" s="1393" t="s">
        <v>6945</v>
      </c>
      <c r="B101" s="632"/>
      <c r="C101" s="1394"/>
      <c r="D101" s="1394"/>
      <c r="E101" s="632"/>
      <c r="F101" s="632"/>
      <c r="G101" s="633"/>
      <c r="H101" s="1395">
        <f>SUM(H102:H103)</f>
        <v>0</v>
      </c>
      <c r="I101" s="1396"/>
      <c r="J101" s="633"/>
      <c r="K101" s="1397">
        <f>SUM(K102)</f>
        <v>0</v>
      </c>
      <c r="L101" s="622"/>
      <c r="M101" s="622"/>
      <c r="N101" s="622"/>
      <c r="O101" s="622"/>
      <c r="P101" s="622"/>
      <c r="Q101" s="622"/>
    </row>
    <row r="102" spans="1:17" ht="18" customHeight="1">
      <c r="A102" s="657"/>
      <c r="B102" s="643"/>
      <c r="C102" s="658"/>
      <c r="D102" s="658"/>
      <c r="E102" s="643"/>
      <c r="F102" s="643"/>
      <c r="G102" s="643"/>
      <c r="H102" s="659"/>
      <c r="I102" s="643"/>
      <c r="J102" s="644"/>
      <c r="K102" s="660"/>
    </row>
    <row r="103" spans="1:17" ht="18" customHeight="1" thickBot="1">
      <c r="A103" s="661" t="s">
        <v>6946</v>
      </c>
      <c r="B103" s="643"/>
      <c r="C103" s="658"/>
      <c r="D103" s="658"/>
      <c r="E103" s="643"/>
      <c r="F103" s="643"/>
      <c r="G103" s="643"/>
      <c r="H103" s="662"/>
      <c r="I103" s="643"/>
      <c r="J103" s="644"/>
      <c r="K103" s="663">
        <v>44876000</v>
      </c>
    </row>
    <row r="104" spans="1:17" ht="18" customHeight="1" thickBot="1">
      <c r="A104" s="661" t="s">
        <v>6947</v>
      </c>
      <c r="B104" s="645"/>
      <c r="C104" s="638"/>
      <c r="D104" s="638"/>
      <c r="E104" s="645"/>
      <c r="F104" s="645"/>
      <c r="G104" s="656"/>
      <c r="H104" s="664">
        <f>SUM(H106:H119)</f>
        <v>78078147.840000004</v>
      </c>
      <c r="I104" s="646"/>
      <c r="J104" s="647"/>
      <c r="K104" s="648">
        <f>SUM(K106:K119)</f>
        <v>246681999.99999997</v>
      </c>
    </row>
    <row r="105" spans="1:17" ht="18" customHeight="1">
      <c r="A105" s="655"/>
      <c r="B105" s="2184" t="s">
        <v>6948</v>
      </c>
      <c r="C105" s="2185"/>
      <c r="D105" s="2185"/>
      <c r="E105" s="2186"/>
      <c r="F105" s="645"/>
      <c r="G105" s="656"/>
      <c r="H105" s="665"/>
      <c r="I105" s="646"/>
      <c r="J105" s="647"/>
      <c r="K105" s="666"/>
    </row>
    <row r="106" spans="1:17" ht="18" customHeight="1">
      <c r="A106" s="667" t="s">
        <v>6949</v>
      </c>
      <c r="B106" s="2175" t="s">
        <v>6950</v>
      </c>
      <c r="C106" s="2176"/>
      <c r="D106" s="2176"/>
      <c r="E106" s="2177"/>
      <c r="F106" s="668"/>
      <c r="G106" s="668"/>
      <c r="H106" s="669">
        <v>5806746.9199999999</v>
      </c>
      <c r="I106" s="670"/>
      <c r="J106" s="671"/>
      <c r="K106" s="672">
        <v>15013906.220000001</v>
      </c>
    </row>
    <row r="107" spans="1:17" ht="18" customHeight="1">
      <c r="A107" s="667" t="s">
        <v>6951</v>
      </c>
      <c r="B107" s="2175" t="s">
        <v>6952</v>
      </c>
      <c r="C107" s="2176"/>
      <c r="D107" s="2176"/>
      <c r="E107" s="2177"/>
      <c r="F107" s="668"/>
      <c r="G107" s="668"/>
      <c r="H107" s="673">
        <v>38253826</v>
      </c>
      <c r="I107" s="670"/>
      <c r="J107" s="671"/>
      <c r="K107" s="674">
        <v>109972653.53</v>
      </c>
    </row>
    <row r="108" spans="1:17" ht="18" customHeight="1">
      <c r="A108" s="667" t="s">
        <v>6953</v>
      </c>
      <c r="B108" s="2175" t="s">
        <v>6954</v>
      </c>
      <c r="C108" s="2176"/>
      <c r="D108" s="2176"/>
      <c r="E108" s="2177"/>
      <c r="F108" s="668"/>
      <c r="G108" s="668"/>
      <c r="H108" s="669">
        <v>2633566</v>
      </c>
      <c r="I108" s="670"/>
      <c r="J108" s="671"/>
      <c r="K108" s="674">
        <v>6974790.4400000004</v>
      </c>
    </row>
    <row r="109" spans="1:17" ht="18" customHeight="1">
      <c r="A109" s="667" t="s">
        <v>6955</v>
      </c>
      <c r="B109" s="2175" t="s">
        <v>6956</v>
      </c>
      <c r="C109" s="2176"/>
      <c r="D109" s="2176"/>
      <c r="E109" s="2177"/>
      <c r="F109" s="668"/>
      <c r="G109" s="668"/>
      <c r="H109" s="669">
        <v>291779</v>
      </c>
      <c r="I109" s="670"/>
      <c r="J109" s="671"/>
      <c r="K109" s="674">
        <v>757519.97</v>
      </c>
    </row>
    <row r="110" spans="1:17" ht="18" customHeight="1">
      <c r="A110" s="667" t="s">
        <v>6957</v>
      </c>
      <c r="B110" s="2175" t="s">
        <v>6958</v>
      </c>
      <c r="C110" s="2176"/>
      <c r="D110" s="2176"/>
      <c r="E110" s="2177"/>
      <c r="F110" s="668"/>
      <c r="G110" s="668"/>
      <c r="H110" s="669">
        <v>145263.1</v>
      </c>
      <c r="I110" s="670"/>
      <c r="J110" s="671"/>
      <c r="K110" s="674">
        <v>674201.49</v>
      </c>
    </row>
    <row r="111" spans="1:17" ht="18" customHeight="1">
      <c r="A111" s="667" t="s">
        <v>6959</v>
      </c>
      <c r="B111" s="2175" t="s">
        <v>6960</v>
      </c>
      <c r="C111" s="2176"/>
      <c r="D111" s="2176"/>
      <c r="E111" s="2177"/>
      <c r="F111" s="668"/>
      <c r="G111" s="668"/>
      <c r="H111" s="669">
        <v>833251.67</v>
      </c>
      <c r="I111" s="670"/>
      <c r="J111" s="671"/>
      <c r="K111" s="674">
        <v>2908507.77</v>
      </c>
    </row>
    <row r="112" spans="1:17" ht="18" customHeight="1">
      <c r="A112" s="667" t="s">
        <v>6961</v>
      </c>
      <c r="B112" s="2175" t="s">
        <v>6962</v>
      </c>
      <c r="C112" s="2176"/>
      <c r="D112" s="2176"/>
      <c r="E112" s="2177"/>
      <c r="F112" s="668"/>
      <c r="G112" s="668"/>
      <c r="H112" s="669">
        <v>18731722.280000001</v>
      </c>
      <c r="I112" s="670"/>
      <c r="J112" s="671"/>
      <c r="K112" s="674">
        <v>56427759.509999998</v>
      </c>
    </row>
    <row r="113" spans="1:17" ht="18" customHeight="1">
      <c r="A113" s="667" t="s">
        <v>6963</v>
      </c>
      <c r="B113" s="2175" t="s">
        <v>6964</v>
      </c>
      <c r="C113" s="2176"/>
      <c r="D113" s="2176"/>
      <c r="E113" s="2177"/>
      <c r="F113" s="668"/>
      <c r="G113" s="668"/>
      <c r="H113" s="669">
        <v>183339.51</v>
      </c>
      <c r="I113" s="670"/>
      <c r="J113" s="671"/>
      <c r="K113" s="674">
        <v>489259.43</v>
      </c>
    </row>
    <row r="114" spans="1:17" ht="18" customHeight="1">
      <c r="A114" s="667" t="s">
        <v>6965</v>
      </c>
      <c r="B114" s="2175" t="s">
        <v>6966</v>
      </c>
      <c r="C114" s="2176"/>
      <c r="D114" s="2176"/>
      <c r="E114" s="2177"/>
      <c r="F114" s="668"/>
      <c r="G114" s="668"/>
      <c r="H114" s="669">
        <v>1306914.96</v>
      </c>
      <c r="I114" s="670"/>
      <c r="J114" s="671"/>
      <c r="K114" s="674">
        <v>4213907.2300000004</v>
      </c>
    </row>
    <row r="115" spans="1:17" ht="18" customHeight="1">
      <c r="A115" s="667" t="s">
        <v>6967</v>
      </c>
      <c r="B115" s="2175" t="s">
        <v>6968</v>
      </c>
      <c r="C115" s="2176"/>
      <c r="D115" s="2176"/>
      <c r="E115" s="2177"/>
      <c r="F115" s="668"/>
      <c r="G115" s="668"/>
      <c r="H115" s="669">
        <v>1079469.49</v>
      </c>
      <c r="I115" s="670"/>
      <c r="J115" s="671"/>
      <c r="K115" s="675">
        <v>32655113.870000001</v>
      </c>
    </row>
    <row r="116" spans="1:17" ht="18" customHeight="1">
      <c r="A116" s="667" t="s">
        <v>6969</v>
      </c>
      <c r="B116" s="2175" t="s">
        <v>6970</v>
      </c>
      <c r="C116" s="2176"/>
      <c r="D116" s="2176"/>
      <c r="E116" s="2177"/>
      <c r="F116" s="668"/>
      <c r="G116" s="668"/>
      <c r="H116" s="669">
        <v>24393.56</v>
      </c>
      <c r="I116" s="670"/>
      <c r="J116" s="670"/>
      <c r="K116" s="675">
        <v>77981</v>
      </c>
    </row>
    <row r="117" spans="1:17" ht="18" customHeight="1">
      <c r="A117" s="667" t="s">
        <v>6971</v>
      </c>
      <c r="B117" s="2175" t="s">
        <v>6972</v>
      </c>
      <c r="C117" s="2176"/>
      <c r="D117" s="2176"/>
      <c r="E117" s="2177"/>
      <c r="F117" s="668"/>
      <c r="G117" s="668"/>
      <c r="H117" s="669">
        <v>289628.15000000002</v>
      </c>
      <c r="I117" s="670"/>
      <c r="J117" s="670"/>
      <c r="K117" s="675">
        <v>684862.06</v>
      </c>
    </row>
    <row r="118" spans="1:17" ht="18" customHeight="1">
      <c r="A118" s="667" t="s">
        <v>6973</v>
      </c>
      <c r="B118" s="2175" t="s">
        <v>6974</v>
      </c>
      <c r="C118" s="2176"/>
      <c r="D118" s="2176"/>
      <c r="E118" s="2177"/>
      <c r="F118" s="668"/>
      <c r="G118" s="668"/>
      <c r="H118" s="669">
        <v>8583.93</v>
      </c>
      <c r="I118" s="670"/>
      <c r="J118" s="670"/>
      <c r="K118" s="675">
        <v>23646.81</v>
      </c>
    </row>
    <row r="119" spans="1:17" ht="18" customHeight="1" thickBot="1">
      <c r="A119" s="676" t="s">
        <v>6975</v>
      </c>
      <c r="B119" s="2187" t="s">
        <v>6976</v>
      </c>
      <c r="C119" s="2188"/>
      <c r="D119" s="2188"/>
      <c r="E119" s="2189"/>
      <c r="F119" s="677"/>
      <c r="G119" s="677"/>
      <c r="H119" s="1398">
        <v>8489663.2699999996</v>
      </c>
      <c r="I119" s="678"/>
      <c r="J119" s="678"/>
      <c r="K119" s="679">
        <f>15635840.91+172049.76</f>
        <v>15807890.67</v>
      </c>
    </row>
    <row r="120" spans="1:17" ht="18" thickTop="1" thickBot="1">
      <c r="A120" s="680" t="s">
        <v>1476</v>
      </c>
      <c r="B120" s="681"/>
      <c r="C120" s="681"/>
      <c r="D120" s="681"/>
      <c r="E120" s="681"/>
      <c r="F120" s="682"/>
      <c r="G120" s="683"/>
      <c r="H120" s="684">
        <f>H8+H40+H101+H104</f>
        <v>155411631.94000003</v>
      </c>
      <c r="I120" s="685"/>
      <c r="J120" s="686"/>
      <c r="K120" s="687">
        <f>K8+K40+K101+K104+K105+K103</f>
        <v>377864000.00085175</v>
      </c>
    </row>
    <row r="121" spans="1:17" ht="15.75" thickBot="1">
      <c r="A121" s="691"/>
      <c r="B121" s="692"/>
      <c r="C121" s="692"/>
      <c r="D121" s="2190" t="s">
        <v>6977</v>
      </c>
      <c r="E121" s="2190"/>
      <c r="F121" s="2190"/>
      <c r="G121" s="2190"/>
      <c r="H121" s="693">
        <v>3070098.6099999989</v>
      </c>
      <c r="I121" s="692"/>
      <c r="J121" s="692"/>
      <c r="K121" s="1953">
        <v>14200803.808695655</v>
      </c>
    </row>
    <row r="122" spans="1:17" s="625" customFormat="1" ht="15.75">
      <c r="A122" s="688"/>
      <c r="K122" s="689"/>
      <c r="L122" s="622"/>
      <c r="M122" s="622"/>
      <c r="N122" s="622"/>
      <c r="O122" s="622"/>
      <c r="P122" s="622"/>
      <c r="Q122" s="622"/>
    </row>
    <row r="130" spans="3:5" ht="15">
      <c r="C130"/>
      <c r="D130"/>
      <c r="E130"/>
    </row>
    <row r="131" spans="3:5" ht="15">
      <c r="C131" s="2013"/>
      <c r="D131" s="2013"/>
      <c r="E131" s="2013"/>
    </row>
    <row r="132" spans="3:5" ht="15">
      <c r="C132"/>
      <c r="D132"/>
      <c r="E132"/>
    </row>
    <row r="133" spans="3:5" ht="15">
      <c r="C133"/>
      <c r="D133"/>
      <c r="E133"/>
    </row>
    <row r="134" spans="3:5" ht="15">
      <c r="C134"/>
      <c r="D134"/>
      <c r="E134"/>
    </row>
  </sheetData>
  <mergeCells count="25">
    <mergeCell ref="C131:E131"/>
    <mergeCell ref="B115:E115"/>
    <mergeCell ref="B116:E116"/>
    <mergeCell ref="B117:E117"/>
    <mergeCell ref="B118:E118"/>
    <mergeCell ref="B119:E119"/>
    <mergeCell ref="D121:G121"/>
    <mergeCell ref="B114:E114"/>
    <mergeCell ref="F6:H6"/>
    <mergeCell ref="I6:K6"/>
    <mergeCell ref="B105:E105"/>
    <mergeCell ref="B106:E106"/>
    <mergeCell ref="B107:E107"/>
    <mergeCell ref="B108:E108"/>
    <mergeCell ref="E6:E7"/>
    <mergeCell ref="B109:E109"/>
    <mergeCell ref="B110:E110"/>
    <mergeCell ref="B111:E111"/>
    <mergeCell ref="B112:E112"/>
    <mergeCell ref="B113:E113"/>
    <mergeCell ref="C2:D2"/>
    <mergeCell ref="A6:A7"/>
    <mergeCell ref="B6:B7"/>
    <mergeCell ref="C6:C7"/>
    <mergeCell ref="D6:D7"/>
  </mergeCells>
  <pageMargins left="0.66" right="0.23622047244094499" top="0.32" bottom="0.21" header="0.31496062992126" footer="0.21"/>
  <pageSetup paperSize="9" scale="62" fitToHeight="0" orientation="portrait" horizontalDpi="1200" verticalDpi="1200" r:id="rId1"/>
  <headerFooter alignWithMargins="0">
    <oddFooter>&amp;R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BC94E-570E-4C6C-9F12-1AF6DB34E345}">
  <sheetPr>
    <tabColor rgb="FFC00000"/>
  </sheetPr>
  <dimension ref="A1:O215"/>
  <sheetViews>
    <sheetView topLeftCell="A193" workbookViewId="0">
      <selection activeCell="L207" sqref="L207"/>
    </sheetView>
  </sheetViews>
  <sheetFormatPr defaultColWidth="9.140625" defaultRowHeight="13.5"/>
  <cols>
    <col min="1" max="2" width="17.42578125" style="696" customWidth="1"/>
    <col min="3" max="3" width="36.7109375" style="696" customWidth="1"/>
    <col min="4" max="4" width="7.85546875" style="694" customWidth="1"/>
    <col min="5" max="5" width="13.85546875" style="697" customWidth="1"/>
    <col min="6" max="6" width="13.140625" style="698" customWidth="1"/>
    <col min="7" max="7" width="9.140625" style="705" bestFit="1" customWidth="1"/>
    <col min="8" max="8" width="13" style="694" customWidth="1"/>
    <col min="9" max="9" width="10.28515625" style="694" customWidth="1"/>
    <col min="10" max="10" width="9.140625" style="695"/>
    <col min="11" max="12" width="10.85546875" style="3" bestFit="1" customWidth="1"/>
    <col min="13" max="13" width="11.7109375" style="3" bestFit="1" customWidth="1"/>
    <col min="14" max="14" width="10.5703125" style="3" bestFit="1" customWidth="1"/>
    <col min="15" max="15" width="10" style="3" bestFit="1" customWidth="1"/>
    <col min="16" max="16384" width="9.140625" style="695"/>
  </cols>
  <sheetData>
    <row r="1" spans="1:15">
      <c r="A1" s="1410"/>
      <c r="B1" s="1411"/>
      <c r="C1" s="1412" t="s">
        <v>0</v>
      </c>
      <c r="D1" s="1413" t="str">
        <f>'[7]Kadar.ode. ТАB 1'!C1</f>
        <v>КБЦ "Др Драгишс Мишовић - Дедиње"</v>
      </c>
      <c r="E1" s="1414"/>
      <c r="F1" s="1415"/>
      <c r="G1" s="1416"/>
    </row>
    <row r="2" spans="1:15">
      <c r="A2" s="1410"/>
      <c r="B2" s="1411"/>
      <c r="C2" s="1412" t="s">
        <v>1</v>
      </c>
      <c r="D2" s="2200">
        <v>7044445</v>
      </c>
      <c r="E2" s="2201"/>
      <c r="F2" s="1415"/>
      <c r="G2" s="1416"/>
    </row>
    <row r="3" spans="1:15">
      <c r="A3" s="1410"/>
      <c r="B3" s="1411"/>
      <c r="C3" s="1412" t="s">
        <v>2</v>
      </c>
      <c r="D3" s="1413" t="s">
        <v>7727</v>
      </c>
      <c r="E3" s="1414"/>
      <c r="F3" s="1415"/>
      <c r="G3" s="1416"/>
    </row>
    <row r="4" spans="1:15" ht="16.5">
      <c r="A4" s="1410"/>
      <c r="B4" s="1411"/>
      <c r="C4" s="1412" t="s">
        <v>7240</v>
      </c>
      <c r="D4" s="1417" t="s">
        <v>3185</v>
      </c>
      <c r="E4" s="1418"/>
      <c r="F4" s="1419"/>
      <c r="G4" s="1420"/>
    </row>
    <row r="5" spans="1:15" s="598" customFormat="1" ht="15.75">
      <c r="A5" s="696"/>
      <c r="B5" s="696"/>
      <c r="C5" s="696"/>
      <c r="D5" s="694"/>
      <c r="E5" s="697"/>
      <c r="F5" s="698"/>
      <c r="G5" s="699"/>
      <c r="H5" s="700" t="s">
        <v>6978</v>
      </c>
      <c r="I5" s="694"/>
      <c r="K5" s="3"/>
      <c r="L5" s="3"/>
      <c r="M5" s="3"/>
      <c r="N5" s="3"/>
      <c r="O5" s="3"/>
    </row>
    <row r="6" spans="1:15" ht="11.25" customHeight="1">
      <c r="A6" s="2202" t="s">
        <v>7565</v>
      </c>
      <c r="B6" s="2203" t="s">
        <v>7566</v>
      </c>
      <c r="C6" s="2202" t="s">
        <v>6979</v>
      </c>
      <c r="D6" s="2205" t="s">
        <v>7246</v>
      </c>
      <c r="E6" s="2011"/>
      <c r="F6" s="2012"/>
      <c r="G6" s="2191" t="s">
        <v>1432</v>
      </c>
      <c r="H6" s="2192"/>
      <c r="I6" s="2193"/>
    </row>
    <row r="7" spans="1:15" ht="27">
      <c r="A7" s="2202"/>
      <c r="B7" s="2204"/>
      <c r="C7" s="2202"/>
      <c r="D7" s="1421" t="s">
        <v>6771</v>
      </c>
      <c r="E7" s="1422" t="s">
        <v>6772</v>
      </c>
      <c r="F7" s="1423" t="s">
        <v>6980</v>
      </c>
      <c r="G7" s="1424" t="s">
        <v>6771</v>
      </c>
      <c r="H7" s="1425" t="s">
        <v>6772</v>
      </c>
      <c r="I7" s="1425" t="s">
        <v>6980</v>
      </c>
    </row>
    <row r="8" spans="1:15">
      <c r="A8" s="1426" t="s">
        <v>6981</v>
      </c>
      <c r="B8" s="1426"/>
      <c r="C8" s="1427"/>
      <c r="D8" s="1421"/>
      <c r="E8" s="1428"/>
      <c r="F8" s="1429"/>
      <c r="G8" s="1430"/>
      <c r="H8" s="1431"/>
      <c r="I8" s="1431"/>
    </row>
    <row r="9" spans="1:15">
      <c r="A9" s="1426"/>
      <c r="B9" s="1426"/>
      <c r="C9" s="1427"/>
      <c r="D9" s="1421"/>
      <c r="E9" s="1428"/>
      <c r="F9" s="1429"/>
      <c r="G9" s="1430"/>
      <c r="H9" s="1431"/>
      <c r="I9" s="1431"/>
    </row>
    <row r="10" spans="1:15">
      <c r="A10" s="2194" t="s">
        <v>6982</v>
      </c>
      <c r="B10" s="2195"/>
      <c r="C10" s="2196"/>
      <c r="D10" s="1432"/>
      <c r="E10" s="1433"/>
      <c r="F10" s="1434"/>
      <c r="G10" s="1435"/>
      <c r="H10" s="1436"/>
      <c r="I10" s="1437"/>
    </row>
    <row r="11" spans="1:15">
      <c r="A11" s="1438" t="s">
        <v>6983</v>
      </c>
      <c r="B11" s="1438"/>
      <c r="C11" s="1439"/>
      <c r="D11" s="1440"/>
      <c r="E11" s="1433">
        <f>SUM(E12:E54)</f>
        <v>9145125</v>
      </c>
      <c r="F11" s="1441"/>
      <c r="G11" s="1442"/>
      <c r="H11" s="1443">
        <f>SUM(H12:H53)</f>
        <v>16887999.999374866</v>
      </c>
      <c r="I11" s="1436"/>
    </row>
    <row r="12" spans="1:15">
      <c r="A12" s="1444" t="s">
        <v>6984</v>
      </c>
      <c r="B12" s="1444"/>
      <c r="C12" s="1445" t="s">
        <v>6985</v>
      </c>
      <c r="D12" s="1446">
        <v>0</v>
      </c>
      <c r="E12" s="1446">
        <f>D12*F12</f>
        <v>0</v>
      </c>
      <c r="F12" s="1446">
        <v>0</v>
      </c>
      <c r="G12" s="1447"/>
      <c r="H12" s="1448"/>
      <c r="I12" s="1449"/>
    </row>
    <row r="13" spans="1:15">
      <c r="A13" s="1444" t="s">
        <v>6986</v>
      </c>
      <c r="B13" s="1444"/>
      <c r="C13" s="1445" t="s">
        <v>6987</v>
      </c>
      <c r="D13" s="1446">
        <v>0</v>
      </c>
      <c r="E13" s="1446">
        <f t="shared" ref="E13:E60" si="0">D13*F13</f>
        <v>0</v>
      </c>
      <c r="F13" s="1446">
        <v>0</v>
      </c>
      <c r="G13" s="1447"/>
      <c r="H13" s="1448"/>
      <c r="I13" s="1449"/>
    </row>
    <row r="14" spans="1:15">
      <c r="A14" s="1444" t="s">
        <v>6988</v>
      </c>
      <c r="B14" s="1444"/>
      <c r="C14" s="1445" t="s">
        <v>6989</v>
      </c>
      <c r="D14" s="1446">
        <v>0</v>
      </c>
      <c r="E14" s="1446">
        <f t="shared" si="0"/>
        <v>0</v>
      </c>
      <c r="F14" s="1446">
        <v>0</v>
      </c>
      <c r="G14" s="1447"/>
      <c r="H14" s="1448"/>
      <c r="I14" s="1449"/>
    </row>
    <row r="15" spans="1:15">
      <c r="A15" s="1444" t="s">
        <v>6990</v>
      </c>
      <c r="B15" s="1444"/>
      <c r="C15" s="1445" t="s">
        <v>6991</v>
      </c>
      <c r="D15" s="1446">
        <v>0</v>
      </c>
      <c r="E15" s="1446">
        <f t="shared" si="0"/>
        <v>0</v>
      </c>
      <c r="F15" s="1446">
        <v>0</v>
      </c>
      <c r="G15" s="1447"/>
      <c r="H15" s="1448"/>
      <c r="I15" s="1449"/>
    </row>
    <row r="16" spans="1:15">
      <c r="A16" s="1444" t="s">
        <v>6992</v>
      </c>
      <c r="B16" s="1444"/>
      <c r="C16" s="1445" t="s">
        <v>6993</v>
      </c>
      <c r="D16" s="1446">
        <v>0</v>
      </c>
      <c r="E16" s="1446">
        <f t="shared" si="0"/>
        <v>0</v>
      </c>
      <c r="F16" s="1446">
        <v>0</v>
      </c>
      <c r="G16" s="1447"/>
      <c r="H16" s="1448"/>
      <c r="I16" s="1449"/>
    </row>
    <row r="17" spans="1:15">
      <c r="A17" s="1444" t="s">
        <v>6994</v>
      </c>
      <c r="B17" s="1444"/>
      <c r="C17" s="1445" t="s">
        <v>6995</v>
      </c>
      <c r="D17" s="1446">
        <v>0</v>
      </c>
      <c r="E17" s="1446">
        <f t="shared" si="0"/>
        <v>0</v>
      </c>
      <c r="F17" s="1446">
        <v>0</v>
      </c>
      <c r="G17" s="1447"/>
      <c r="H17" s="1448"/>
      <c r="I17" s="1449"/>
    </row>
    <row r="18" spans="1:15">
      <c r="A18" s="1444" t="s">
        <v>6996</v>
      </c>
      <c r="B18" s="1444"/>
      <c r="C18" s="1445" t="s">
        <v>6997</v>
      </c>
      <c r="D18" s="1446">
        <v>0</v>
      </c>
      <c r="E18" s="1446">
        <f t="shared" si="0"/>
        <v>0</v>
      </c>
      <c r="F18" s="1446">
        <v>0</v>
      </c>
      <c r="G18" s="1447"/>
      <c r="H18" s="1448"/>
      <c r="I18" s="1449"/>
    </row>
    <row r="19" spans="1:15">
      <c r="A19" s="1444" t="s">
        <v>6998</v>
      </c>
      <c r="B19" s="1444"/>
      <c r="C19" s="1445" t="s">
        <v>6999</v>
      </c>
      <c r="D19" s="1446">
        <v>0</v>
      </c>
      <c r="E19" s="1446">
        <f t="shared" si="0"/>
        <v>0</v>
      </c>
      <c r="F19" s="1446">
        <v>0</v>
      </c>
      <c r="G19" s="1447"/>
      <c r="H19" s="1448"/>
      <c r="I19" s="1449"/>
    </row>
    <row r="20" spans="1:15">
      <c r="A20" s="1444" t="s">
        <v>7000</v>
      </c>
      <c r="B20" s="1444"/>
      <c r="C20" s="1445" t="s">
        <v>7001</v>
      </c>
      <c r="D20" s="1446">
        <v>0</v>
      </c>
      <c r="E20" s="1446">
        <f t="shared" si="0"/>
        <v>0</v>
      </c>
      <c r="F20" s="1446">
        <v>0</v>
      </c>
      <c r="G20" s="1450">
        <v>50.118200000000002</v>
      </c>
      <c r="H20" s="1451">
        <v>1904900.692708197</v>
      </c>
      <c r="I20" s="1449">
        <f>+H20/G20</f>
        <v>38008.16255787712</v>
      </c>
    </row>
    <row r="21" spans="1:15">
      <c r="A21" s="1444" t="s">
        <v>7000</v>
      </c>
      <c r="B21" s="1444"/>
      <c r="C21" s="1445" t="s">
        <v>7001</v>
      </c>
      <c r="D21" s="1446">
        <v>0</v>
      </c>
      <c r="E21" s="1446">
        <f t="shared" si="0"/>
        <v>0</v>
      </c>
      <c r="F21" s="1446">
        <v>0</v>
      </c>
      <c r="G21" s="1450">
        <v>1</v>
      </c>
      <c r="H21" s="1451">
        <v>38500</v>
      </c>
      <c r="I21" s="1449">
        <f>+H21/G21</f>
        <v>38500</v>
      </c>
    </row>
    <row r="22" spans="1:15">
      <c r="A22" s="1452" t="s">
        <v>7002</v>
      </c>
      <c r="B22" s="1452"/>
      <c r="C22" s="1453" t="s">
        <v>7001</v>
      </c>
      <c r="D22" s="1446">
        <v>38</v>
      </c>
      <c r="E22" s="1446">
        <f t="shared" si="0"/>
        <v>1444190</v>
      </c>
      <c r="F22" s="1454">
        <v>38005</v>
      </c>
      <c r="G22" s="1450">
        <v>48</v>
      </c>
      <c r="H22" s="1451">
        <v>1824240</v>
      </c>
      <c r="I22" s="1449">
        <f>+H22/G22</f>
        <v>38005</v>
      </c>
    </row>
    <row r="23" spans="1:15">
      <c r="A23" s="1444" t="s">
        <v>7003</v>
      </c>
      <c r="B23" s="1444"/>
      <c r="C23" s="1445" t="s">
        <v>7004</v>
      </c>
      <c r="D23" s="1446">
        <v>0</v>
      </c>
      <c r="E23" s="1446">
        <f t="shared" si="0"/>
        <v>0</v>
      </c>
      <c r="F23" s="1454">
        <v>0</v>
      </c>
      <c r="G23" s="1450"/>
      <c r="H23" s="1451">
        <v>0</v>
      </c>
      <c r="I23" s="1449"/>
    </row>
    <row r="24" spans="1:15">
      <c r="A24" s="1455" t="s">
        <v>7005</v>
      </c>
      <c r="B24" s="1455"/>
      <c r="C24" s="1445" t="s">
        <v>7006</v>
      </c>
      <c r="D24" s="1446">
        <v>11</v>
      </c>
      <c r="E24" s="1446">
        <f t="shared" si="0"/>
        <v>418055</v>
      </c>
      <c r="F24" s="1454">
        <v>38005</v>
      </c>
      <c r="G24" s="1450">
        <v>21</v>
      </c>
      <c r="H24" s="1451">
        <v>798105</v>
      </c>
      <c r="I24" s="1449">
        <f t="shared" ref="I24:I53" si="1">+H24/G24</f>
        <v>38005</v>
      </c>
    </row>
    <row r="25" spans="1:15">
      <c r="A25" s="1455" t="s">
        <v>7007</v>
      </c>
      <c r="B25" s="1455"/>
      <c r="C25" s="1445" t="s">
        <v>7008</v>
      </c>
      <c r="D25" s="1446">
        <v>48</v>
      </c>
      <c r="E25" s="1446">
        <f t="shared" si="0"/>
        <v>1824240</v>
      </c>
      <c r="F25" s="1454">
        <v>38005</v>
      </c>
      <c r="G25" s="1450">
        <v>33</v>
      </c>
      <c r="H25" s="1451">
        <v>1254165</v>
      </c>
      <c r="I25" s="1449">
        <f t="shared" si="1"/>
        <v>38005</v>
      </c>
    </row>
    <row r="26" spans="1:15" ht="12" customHeight="1">
      <c r="A26" s="1455" t="s">
        <v>7009</v>
      </c>
      <c r="B26" s="1455"/>
      <c r="C26" s="1445" t="s">
        <v>7010</v>
      </c>
      <c r="D26" s="1446">
        <v>85</v>
      </c>
      <c r="E26" s="1446">
        <f t="shared" si="0"/>
        <v>3230425</v>
      </c>
      <c r="F26" s="1454">
        <v>38005</v>
      </c>
      <c r="G26" s="1450">
        <v>50</v>
      </c>
      <c r="H26" s="1451">
        <v>1900250</v>
      </c>
      <c r="I26" s="1449">
        <f t="shared" si="1"/>
        <v>38005</v>
      </c>
    </row>
    <row r="27" spans="1:15" ht="12" customHeight="1">
      <c r="A27" s="1444" t="s">
        <v>7011</v>
      </c>
      <c r="B27" s="1444"/>
      <c r="C27" s="1445" t="s">
        <v>7010</v>
      </c>
      <c r="D27" s="1446">
        <v>0</v>
      </c>
      <c r="E27" s="1446">
        <f t="shared" si="0"/>
        <v>0</v>
      </c>
      <c r="F27" s="1454">
        <v>0</v>
      </c>
      <c r="G27" s="1450">
        <v>46</v>
      </c>
      <c r="H27" s="1451">
        <v>1767747.34</v>
      </c>
      <c r="I27" s="1449">
        <f t="shared" si="1"/>
        <v>38429.29</v>
      </c>
    </row>
    <row r="28" spans="1:15" ht="12" customHeight="1">
      <c r="A28" s="1455" t="s">
        <v>7012</v>
      </c>
      <c r="B28" s="1455"/>
      <c r="C28" s="1445" t="s">
        <v>7013</v>
      </c>
      <c r="D28" s="1446">
        <v>19</v>
      </c>
      <c r="E28" s="1446">
        <f t="shared" si="0"/>
        <v>722095</v>
      </c>
      <c r="F28" s="1454">
        <v>38005</v>
      </c>
      <c r="G28" s="1450">
        <v>50</v>
      </c>
      <c r="H28" s="1451">
        <v>1900250</v>
      </c>
      <c r="I28" s="1449">
        <f t="shared" si="1"/>
        <v>38005</v>
      </c>
    </row>
    <row r="29" spans="1:15" ht="12" customHeight="1">
      <c r="A29" s="1444" t="s">
        <v>7014</v>
      </c>
      <c r="B29" s="1444"/>
      <c r="C29" s="1445" t="s">
        <v>7015</v>
      </c>
      <c r="D29" s="1446">
        <v>0</v>
      </c>
      <c r="E29" s="1446">
        <f t="shared" si="0"/>
        <v>0</v>
      </c>
      <c r="F29" s="1446">
        <v>0</v>
      </c>
      <c r="G29" s="1450"/>
      <c r="H29" s="1451"/>
      <c r="I29" s="1449"/>
    </row>
    <row r="30" spans="1:15" ht="12" customHeight="1">
      <c r="A30" s="1444" t="s">
        <v>7016</v>
      </c>
      <c r="B30" s="1444"/>
      <c r="C30" s="1445" t="s">
        <v>7017</v>
      </c>
      <c r="D30" s="1446">
        <v>0</v>
      </c>
      <c r="E30" s="1446">
        <f t="shared" si="0"/>
        <v>0</v>
      </c>
      <c r="F30" s="1446">
        <v>0</v>
      </c>
      <c r="G30" s="1450"/>
      <c r="H30" s="1451"/>
      <c r="I30" s="1449"/>
    </row>
    <row r="31" spans="1:15" ht="12" customHeight="1">
      <c r="A31" s="1444" t="s">
        <v>7018</v>
      </c>
      <c r="B31" s="1444"/>
      <c r="C31" s="1445" t="s">
        <v>7019</v>
      </c>
      <c r="D31" s="1446">
        <v>0</v>
      </c>
      <c r="E31" s="1446">
        <f t="shared" si="0"/>
        <v>0</v>
      </c>
      <c r="F31" s="1446">
        <v>0</v>
      </c>
      <c r="G31" s="1450"/>
      <c r="H31" s="1451"/>
      <c r="I31" s="1449"/>
    </row>
    <row r="32" spans="1:15" s="598" customFormat="1" ht="12" customHeight="1">
      <c r="A32" s="1444" t="s">
        <v>7020</v>
      </c>
      <c r="B32" s="1444"/>
      <c r="C32" s="1445" t="s">
        <v>7021</v>
      </c>
      <c r="D32" s="1446">
        <v>0</v>
      </c>
      <c r="E32" s="1446">
        <f t="shared" si="0"/>
        <v>0</v>
      </c>
      <c r="F32" s="1446">
        <v>0</v>
      </c>
      <c r="G32" s="1450"/>
      <c r="H32" s="1451"/>
      <c r="I32" s="1449"/>
      <c r="K32" s="3"/>
      <c r="L32" s="3"/>
      <c r="M32" s="3"/>
      <c r="N32" s="3"/>
      <c r="O32" s="3"/>
    </row>
    <row r="33" spans="1:9" ht="12" customHeight="1">
      <c r="A33" s="1444" t="s">
        <v>7022</v>
      </c>
      <c r="B33" s="1444"/>
      <c r="C33" s="1445" t="s">
        <v>7023</v>
      </c>
      <c r="D33" s="1446">
        <v>0</v>
      </c>
      <c r="E33" s="1446">
        <f t="shared" si="0"/>
        <v>0</v>
      </c>
      <c r="F33" s="1446">
        <v>0</v>
      </c>
      <c r="G33" s="1450"/>
      <c r="H33" s="1451"/>
      <c r="I33" s="1449"/>
    </row>
    <row r="34" spans="1:9" ht="12" customHeight="1">
      <c r="A34" s="1444" t="s">
        <v>7024</v>
      </c>
      <c r="B34" s="1444"/>
      <c r="C34" s="1445" t="s">
        <v>7025</v>
      </c>
      <c r="D34" s="1446">
        <v>0</v>
      </c>
      <c r="E34" s="1446">
        <f t="shared" si="0"/>
        <v>0</v>
      </c>
      <c r="F34" s="1446">
        <v>0</v>
      </c>
      <c r="G34" s="1450"/>
      <c r="H34" s="1451"/>
      <c r="I34" s="1449"/>
    </row>
    <row r="35" spans="1:9" ht="12" customHeight="1">
      <c r="A35" s="1444" t="s">
        <v>7026</v>
      </c>
      <c r="B35" s="1444"/>
      <c r="C35" s="1445" t="s">
        <v>7027</v>
      </c>
      <c r="D35" s="1446">
        <v>0</v>
      </c>
      <c r="E35" s="1446">
        <f t="shared" si="0"/>
        <v>0</v>
      </c>
      <c r="F35" s="1446">
        <v>0</v>
      </c>
      <c r="G35" s="1450"/>
      <c r="H35" s="1451"/>
      <c r="I35" s="1449"/>
    </row>
    <row r="36" spans="1:9" ht="12" customHeight="1">
      <c r="A36" s="1444" t="s">
        <v>7028</v>
      </c>
      <c r="B36" s="1444"/>
      <c r="C36" s="1445" t="s">
        <v>7029</v>
      </c>
      <c r="D36" s="1446">
        <v>0</v>
      </c>
      <c r="E36" s="1446">
        <f t="shared" si="0"/>
        <v>0</v>
      </c>
      <c r="F36" s="1446">
        <v>0</v>
      </c>
      <c r="G36" s="1450"/>
      <c r="H36" s="1451"/>
      <c r="I36" s="1449"/>
    </row>
    <row r="37" spans="1:9" ht="12" customHeight="1">
      <c r="A37" s="1444" t="s">
        <v>7030</v>
      </c>
      <c r="B37" s="1444"/>
      <c r="C37" s="1445" t="s">
        <v>7013</v>
      </c>
      <c r="D37" s="1446">
        <v>0</v>
      </c>
      <c r="E37" s="1446">
        <f t="shared" si="0"/>
        <v>0</v>
      </c>
      <c r="F37" s="1446">
        <v>0</v>
      </c>
      <c r="G37" s="1450">
        <v>24</v>
      </c>
      <c r="H37" s="1451">
        <v>918772.79999999993</v>
      </c>
      <c r="I37" s="1449">
        <f t="shared" si="1"/>
        <v>38282.199999999997</v>
      </c>
    </row>
    <row r="38" spans="1:9" ht="11.25" customHeight="1">
      <c r="A38" s="1444" t="s">
        <v>7003</v>
      </c>
      <c r="B38" s="1444"/>
      <c r="C38" s="1445" t="s">
        <v>7031</v>
      </c>
      <c r="D38" s="1446">
        <v>0</v>
      </c>
      <c r="E38" s="1446">
        <f t="shared" si="0"/>
        <v>0</v>
      </c>
      <c r="F38" s="1446">
        <v>0</v>
      </c>
      <c r="G38" s="1450">
        <v>10</v>
      </c>
      <c r="H38" s="1451">
        <v>380050</v>
      </c>
      <c r="I38" s="1449">
        <f t="shared" si="1"/>
        <v>38005</v>
      </c>
    </row>
    <row r="39" spans="1:9" ht="11.25" customHeight="1">
      <c r="A39" s="1444" t="s">
        <v>7032</v>
      </c>
      <c r="B39" s="1444"/>
      <c r="C39" s="1445" t="s">
        <v>7033</v>
      </c>
      <c r="D39" s="1446">
        <v>0</v>
      </c>
      <c r="E39" s="1446">
        <f t="shared" si="0"/>
        <v>0</v>
      </c>
      <c r="F39" s="1446">
        <v>0</v>
      </c>
      <c r="G39" s="1450"/>
      <c r="H39" s="1451"/>
      <c r="I39" s="1449"/>
    </row>
    <row r="40" spans="1:9" ht="12" customHeight="1">
      <c r="A40" s="1444" t="s">
        <v>7034</v>
      </c>
      <c r="B40" s="1444"/>
      <c r="C40" s="1445" t="s">
        <v>7035</v>
      </c>
      <c r="D40" s="1446">
        <v>0</v>
      </c>
      <c r="E40" s="1446">
        <f t="shared" si="0"/>
        <v>0</v>
      </c>
      <c r="F40" s="1446">
        <v>0</v>
      </c>
      <c r="G40" s="1450"/>
      <c r="H40" s="1451"/>
      <c r="I40" s="1449"/>
    </row>
    <row r="41" spans="1:9" ht="12" customHeight="1">
      <c r="A41" s="1455" t="s">
        <v>7036</v>
      </c>
      <c r="B41" s="1455"/>
      <c r="C41" s="1445" t="s">
        <v>7037</v>
      </c>
      <c r="D41" s="1446">
        <v>0</v>
      </c>
      <c r="E41" s="1446">
        <f t="shared" si="0"/>
        <v>0</v>
      </c>
      <c r="F41" s="1446">
        <v>0</v>
      </c>
      <c r="G41" s="1450"/>
      <c r="H41" s="1451"/>
      <c r="I41" s="1449"/>
    </row>
    <row r="42" spans="1:9" ht="12" customHeight="1">
      <c r="A42" s="1455" t="s">
        <v>7038</v>
      </c>
      <c r="B42" s="1455"/>
      <c r="C42" s="1445" t="s">
        <v>7006</v>
      </c>
      <c r="D42" s="1446">
        <v>0</v>
      </c>
      <c r="E42" s="1446">
        <f t="shared" si="0"/>
        <v>0</v>
      </c>
      <c r="F42" s="1446">
        <v>0</v>
      </c>
      <c r="G42" s="1450"/>
      <c r="H42" s="1451"/>
      <c r="I42" s="1449"/>
    </row>
    <row r="43" spans="1:9" ht="12" customHeight="1">
      <c r="A43" s="1455" t="s">
        <v>7039</v>
      </c>
      <c r="B43" s="1455"/>
      <c r="C43" s="1445" t="s">
        <v>7037</v>
      </c>
      <c r="D43" s="1446">
        <v>13</v>
      </c>
      <c r="E43" s="1446">
        <f t="shared" si="0"/>
        <v>494065</v>
      </c>
      <c r="F43" s="1454">
        <v>38005</v>
      </c>
      <c r="G43" s="1450">
        <v>20</v>
      </c>
      <c r="H43" s="1451">
        <v>760100</v>
      </c>
      <c r="I43" s="1449">
        <f t="shared" si="1"/>
        <v>38005</v>
      </c>
    </row>
    <row r="44" spans="1:9" ht="12" customHeight="1">
      <c r="A44" s="1455" t="s">
        <v>7040</v>
      </c>
      <c r="B44" s="1455"/>
      <c r="C44" s="1445" t="s">
        <v>7041</v>
      </c>
      <c r="D44" s="1446">
        <v>21</v>
      </c>
      <c r="E44" s="1446">
        <f t="shared" si="0"/>
        <v>798105</v>
      </c>
      <c r="F44" s="1454">
        <v>38005</v>
      </c>
      <c r="G44" s="1450">
        <v>30</v>
      </c>
      <c r="H44" s="1451">
        <v>1140150</v>
      </c>
      <c r="I44" s="1449">
        <f t="shared" si="1"/>
        <v>38005</v>
      </c>
    </row>
    <row r="45" spans="1:9" ht="12" customHeight="1">
      <c r="A45" s="1444" t="s">
        <v>7042</v>
      </c>
      <c r="B45" s="1444"/>
      <c r="C45" s="1445" t="s">
        <v>7043</v>
      </c>
      <c r="D45" s="1446">
        <v>0</v>
      </c>
      <c r="E45" s="1446">
        <f t="shared" si="0"/>
        <v>0</v>
      </c>
      <c r="F45" s="1446">
        <v>0</v>
      </c>
      <c r="G45" s="1450">
        <v>4</v>
      </c>
      <c r="H45" s="1451">
        <v>154000</v>
      </c>
      <c r="I45" s="1449">
        <f t="shared" si="1"/>
        <v>38500</v>
      </c>
    </row>
    <row r="46" spans="1:9" ht="12" customHeight="1">
      <c r="A46" s="1444" t="s">
        <v>7044</v>
      </c>
      <c r="B46" s="1444"/>
      <c r="C46" s="1445" t="s">
        <v>7045</v>
      </c>
      <c r="D46" s="1446">
        <v>0</v>
      </c>
      <c r="E46" s="1446">
        <f t="shared" si="0"/>
        <v>0</v>
      </c>
      <c r="F46" s="1446">
        <v>0</v>
      </c>
      <c r="G46" s="1450"/>
      <c r="H46" s="1451"/>
      <c r="I46" s="1449"/>
    </row>
    <row r="47" spans="1:9" ht="12" customHeight="1">
      <c r="A47" s="1444" t="s">
        <v>7046</v>
      </c>
      <c r="B47" s="1444"/>
      <c r="C47" s="1445" t="s">
        <v>7047</v>
      </c>
      <c r="D47" s="1446">
        <v>1</v>
      </c>
      <c r="E47" s="1446">
        <f t="shared" si="0"/>
        <v>37950</v>
      </c>
      <c r="F47" s="1454">
        <v>37950</v>
      </c>
      <c r="G47" s="1450">
        <v>30</v>
      </c>
      <c r="H47" s="1451">
        <v>1140150</v>
      </c>
      <c r="I47" s="1449">
        <f t="shared" si="1"/>
        <v>38005</v>
      </c>
    </row>
    <row r="48" spans="1:9" ht="12" customHeight="1">
      <c r="A48" s="1444" t="s">
        <v>7046</v>
      </c>
      <c r="B48" s="1444"/>
      <c r="C48" s="1445" t="s">
        <v>7047</v>
      </c>
      <c r="D48" s="1446">
        <v>0</v>
      </c>
      <c r="E48" s="1446">
        <f t="shared" si="0"/>
        <v>0</v>
      </c>
      <c r="F48" s="1454">
        <v>0</v>
      </c>
      <c r="G48" s="1450">
        <v>2</v>
      </c>
      <c r="H48" s="1451">
        <v>75900</v>
      </c>
      <c r="I48" s="1449">
        <f>+H48/G48</f>
        <v>37950</v>
      </c>
    </row>
    <row r="49" spans="1:9" ht="12" customHeight="1">
      <c r="A49" s="1444" t="s">
        <v>7048</v>
      </c>
      <c r="B49" s="1444"/>
      <c r="C49" s="1445" t="s">
        <v>7049</v>
      </c>
      <c r="D49" s="1446">
        <v>0</v>
      </c>
      <c r="E49" s="1446">
        <f t="shared" si="0"/>
        <v>0</v>
      </c>
      <c r="F49" s="1446">
        <v>0</v>
      </c>
      <c r="G49" s="1450">
        <v>5</v>
      </c>
      <c r="H49" s="1451">
        <v>30552.5</v>
      </c>
      <c r="I49" s="1449">
        <f t="shared" si="1"/>
        <v>6110.5</v>
      </c>
    </row>
    <row r="50" spans="1:9" ht="12" customHeight="1">
      <c r="A50" s="1444" t="s">
        <v>7050</v>
      </c>
      <c r="B50" s="1444"/>
      <c r="C50" s="1445" t="s">
        <v>7008</v>
      </c>
      <c r="D50" s="1446">
        <v>0</v>
      </c>
      <c r="E50" s="1446">
        <f t="shared" si="0"/>
        <v>0</v>
      </c>
      <c r="F50" s="1446">
        <v>0</v>
      </c>
      <c r="G50" s="1450">
        <v>9</v>
      </c>
      <c r="H50" s="1451">
        <v>346500</v>
      </c>
      <c r="I50" s="1449">
        <f>+H50/G50</f>
        <v>38500</v>
      </c>
    </row>
    <row r="51" spans="1:9" ht="12" customHeight="1">
      <c r="A51" s="1444" t="s">
        <v>7051</v>
      </c>
      <c r="B51" s="1444"/>
      <c r="C51" s="1445" t="s">
        <v>7052</v>
      </c>
      <c r="D51" s="1446">
        <v>0</v>
      </c>
      <c r="E51" s="1446">
        <f t="shared" si="0"/>
        <v>0</v>
      </c>
      <c r="F51" s="1446">
        <v>0</v>
      </c>
      <c r="G51" s="1450">
        <v>3</v>
      </c>
      <c r="H51" s="1451">
        <v>264000</v>
      </c>
      <c r="I51" s="1449">
        <f t="shared" si="1"/>
        <v>88000</v>
      </c>
    </row>
    <row r="52" spans="1:9" ht="12" customHeight="1">
      <c r="A52" s="1456" t="s">
        <v>7053</v>
      </c>
      <c r="B52" s="1456"/>
      <c r="C52" s="1453" t="s">
        <v>7037</v>
      </c>
      <c r="D52" s="1446">
        <v>0</v>
      </c>
      <c r="E52" s="1446">
        <f t="shared" si="0"/>
        <v>0</v>
      </c>
      <c r="F52" s="1446">
        <v>0</v>
      </c>
      <c r="G52" s="1450">
        <v>1</v>
      </c>
      <c r="H52" s="1451">
        <v>264000</v>
      </c>
      <c r="I52" s="1449">
        <f>+H52/G52</f>
        <v>264000</v>
      </c>
    </row>
    <row r="53" spans="1:9" ht="12" customHeight="1">
      <c r="A53" s="1456" t="s">
        <v>7054</v>
      </c>
      <c r="B53" s="1456"/>
      <c r="C53" s="1453" t="s">
        <v>7006</v>
      </c>
      <c r="D53" s="1457">
        <v>0</v>
      </c>
      <c r="E53" s="1446">
        <f t="shared" si="0"/>
        <v>0</v>
      </c>
      <c r="F53" s="702">
        <v>0</v>
      </c>
      <c r="G53" s="1450">
        <v>2</v>
      </c>
      <c r="H53" s="1451">
        <v>25666.666666666668</v>
      </c>
      <c r="I53" s="1449">
        <f t="shared" si="1"/>
        <v>12833.333333333334</v>
      </c>
    </row>
    <row r="54" spans="1:9" ht="12" customHeight="1">
      <c r="A54" s="1458" t="s">
        <v>7567</v>
      </c>
      <c r="B54" s="1459"/>
      <c r="C54" s="1458" t="s">
        <v>7052</v>
      </c>
      <c r="D54" s="1446">
        <v>2</v>
      </c>
      <c r="E54" s="1446">
        <f t="shared" si="0"/>
        <v>176000</v>
      </c>
      <c r="F54" s="1454">
        <v>88000</v>
      </c>
      <c r="G54" s="1460"/>
      <c r="H54" s="1461"/>
      <c r="I54" s="1449"/>
    </row>
    <row r="55" spans="1:9" ht="12" customHeight="1">
      <c r="A55" s="1426" t="s">
        <v>7055</v>
      </c>
      <c r="B55" s="1426"/>
      <c r="C55" s="1427"/>
      <c r="D55" s="1421"/>
      <c r="E55" s="1446">
        <f t="shared" si="0"/>
        <v>0</v>
      </c>
      <c r="F55" s="1429"/>
      <c r="G55" s="1430"/>
      <c r="H55" s="1431"/>
      <c r="I55" s="1431"/>
    </row>
    <row r="56" spans="1:9" ht="12" customHeight="1">
      <c r="A56" s="1426" t="s">
        <v>7056</v>
      </c>
      <c r="B56" s="1426"/>
      <c r="C56" s="1427"/>
      <c r="D56" s="1421"/>
      <c r="E56" s="1446">
        <f t="shared" si="0"/>
        <v>0</v>
      </c>
      <c r="F56" s="1429"/>
      <c r="G56" s="1430"/>
      <c r="H56" s="1431"/>
      <c r="I56" s="1431"/>
    </row>
    <row r="57" spans="1:9" ht="12" customHeight="1">
      <c r="A57" s="1426" t="s">
        <v>7057</v>
      </c>
      <c r="B57" s="1426"/>
      <c r="C57" s="1427"/>
      <c r="D57" s="1421"/>
      <c r="E57" s="1446">
        <f t="shared" si="0"/>
        <v>0</v>
      </c>
      <c r="F57" s="1429"/>
      <c r="G57" s="1430"/>
      <c r="H57" s="1431"/>
      <c r="I57" s="1431"/>
    </row>
    <row r="58" spans="1:9" ht="12" customHeight="1">
      <c r="A58" s="1462" t="s">
        <v>7058</v>
      </c>
      <c r="B58" s="1462"/>
      <c r="C58" s="1426"/>
      <c r="D58" s="1421"/>
      <c r="E58" s="1446">
        <f t="shared" si="0"/>
        <v>0</v>
      </c>
      <c r="F58" s="1429"/>
      <c r="G58" s="1430"/>
      <c r="H58" s="1431"/>
      <c r="I58" s="1431"/>
    </row>
    <row r="59" spans="1:9" ht="12" customHeight="1">
      <c r="A59" s="1462" t="s">
        <v>7059</v>
      </c>
      <c r="B59" s="1462"/>
      <c r="C59" s="1426"/>
      <c r="D59" s="1421"/>
      <c r="E59" s="1446">
        <f t="shared" si="0"/>
        <v>0</v>
      </c>
      <c r="F59" s="1429"/>
      <c r="G59" s="1430"/>
      <c r="H59" s="1431"/>
      <c r="I59" s="1463"/>
    </row>
    <row r="60" spans="1:9" ht="12" customHeight="1">
      <c r="A60" s="1462" t="s">
        <v>7060</v>
      </c>
      <c r="B60" s="1462"/>
      <c r="C60" s="1426"/>
      <c r="D60" s="1421"/>
      <c r="E60" s="1446">
        <f t="shared" si="0"/>
        <v>0</v>
      </c>
      <c r="F60" s="1429"/>
      <c r="G60" s="1430"/>
      <c r="H60" s="1431"/>
      <c r="I60" s="1431"/>
    </row>
    <row r="61" spans="1:9" ht="12" customHeight="1">
      <c r="A61" s="2197" t="s">
        <v>7061</v>
      </c>
      <c r="B61" s="2198"/>
      <c r="C61" s="2199"/>
      <c r="D61" s="1432"/>
      <c r="E61" s="1433">
        <f>E62+E179+E190</f>
        <v>5992666.0614999998</v>
      </c>
      <c r="F61" s="1464"/>
      <c r="G61" s="1465"/>
      <c r="H61" s="1436">
        <f>H62+H179+H190</f>
        <v>8967999.9991336949</v>
      </c>
      <c r="I61" s="1437"/>
    </row>
    <row r="62" spans="1:9" ht="12" customHeight="1">
      <c r="A62" s="1438" t="s">
        <v>7062</v>
      </c>
      <c r="B62" s="1438"/>
      <c r="C62" s="1466"/>
      <c r="D62" s="1432"/>
      <c r="E62" s="1433">
        <f>SUM(E63:E178)</f>
        <v>4857070.0614999998</v>
      </c>
      <c r="F62" s="1467"/>
      <c r="G62" s="1468"/>
      <c r="H62" s="1436">
        <f>SUM(H63:H172)</f>
        <v>6978748.8791336948</v>
      </c>
      <c r="I62" s="1469"/>
    </row>
    <row r="63" spans="1:9" ht="12" customHeight="1">
      <c r="A63" s="1456" t="s">
        <v>7568</v>
      </c>
      <c r="B63" s="1458" t="s">
        <v>7569</v>
      </c>
      <c r="C63" s="1456" t="s">
        <v>7063</v>
      </c>
      <c r="D63" s="1458">
        <v>2</v>
      </c>
      <c r="E63" s="1470">
        <f>D63*F63</f>
        <v>616</v>
      </c>
      <c r="F63" s="1471">
        <v>308</v>
      </c>
      <c r="G63" s="1472">
        <v>319</v>
      </c>
      <c r="H63" s="1473">
        <v>79826.877987835629</v>
      </c>
      <c r="I63" s="1474">
        <f>H63/G63</f>
        <v>250.24099682707094</v>
      </c>
    </row>
    <row r="64" spans="1:9" ht="12" customHeight="1">
      <c r="A64" s="1456" t="s">
        <v>7568</v>
      </c>
      <c r="B64" s="1458" t="s">
        <v>7569</v>
      </c>
      <c r="C64" s="1456" t="s">
        <v>7063</v>
      </c>
      <c r="D64" s="1458">
        <v>30</v>
      </c>
      <c r="E64" s="1470">
        <f t="shared" ref="E64:E127" si="2">D64*F64</f>
        <v>9377.4</v>
      </c>
      <c r="F64" s="1471">
        <v>312.58</v>
      </c>
      <c r="G64" s="1472">
        <v>99</v>
      </c>
      <c r="H64" s="1473">
        <v>30583.079999999962</v>
      </c>
      <c r="I64" s="1474">
        <f t="shared" ref="I64:I127" si="3">H64/G64</f>
        <v>308.91999999999962</v>
      </c>
    </row>
    <row r="65" spans="1:9" ht="12" customHeight="1">
      <c r="A65" s="1456" t="s">
        <v>7568</v>
      </c>
      <c r="B65" s="1458" t="s">
        <v>7569</v>
      </c>
      <c r="C65" s="1456" t="s">
        <v>7063</v>
      </c>
      <c r="D65" s="1458">
        <v>130</v>
      </c>
      <c r="E65" s="1470">
        <f t="shared" si="2"/>
        <v>40731.599999999999</v>
      </c>
      <c r="F65" s="1471">
        <v>313.32</v>
      </c>
      <c r="G65" s="1472">
        <v>111</v>
      </c>
      <c r="H65" s="1473">
        <v>34696.380000000063</v>
      </c>
      <c r="I65" s="1474">
        <f t="shared" si="3"/>
        <v>312.58000000000055</v>
      </c>
    </row>
    <row r="66" spans="1:9" ht="12" customHeight="1">
      <c r="A66" s="1456" t="s">
        <v>7568</v>
      </c>
      <c r="B66" s="1458" t="s">
        <v>7569</v>
      </c>
      <c r="C66" s="1456" t="s">
        <v>7063</v>
      </c>
      <c r="D66" s="1458">
        <v>483</v>
      </c>
      <c r="E66" s="1470">
        <f t="shared" si="2"/>
        <v>151348.05000000002</v>
      </c>
      <c r="F66" s="1471">
        <v>313.35000000000002</v>
      </c>
      <c r="G66" s="1472">
        <v>997</v>
      </c>
      <c r="H66" s="1473">
        <v>312559.5</v>
      </c>
      <c r="I66" s="1474">
        <f t="shared" si="3"/>
        <v>313.5</v>
      </c>
    </row>
    <row r="67" spans="1:9" ht="12" customHeight="1">
      <c r="A67" s="1456" t="s">
        <v>7570</v>
      </c>
      <c r="B67" s="1458" t="s">
        <v>7571</v>
      </c>
      <c r="C67" s="1444" t="s">
        <v>7064</v>
      </c>
      <c r="D67" s="1457">
        <v>0</v>
      </c>
      <c r="E67" s="1470">
        <f t="shared" si="2"/>
        <v>0</v>
      </c>
      <c r="F67" s="1457">
        <v>0</v>
      </c>
      <c r="G67" s="1472">
        <v>2</v>
      </c>
      <c r="H67" s="1473">
        <v>32120</v>
      </c>
      <c r="I67" s="1474">
        <f t="shared" si="3"/>
        <v>16060</v>
      </c>
    </row>
    <row r="68" spans="1:9" ht="12" customHeight="1">
      <c r="A68" s="1456" t="s">
        <v>7572</v>
      </c>
      <c r="B68" s="1458" t="s">
        <v>7100</v>
      </c>
      <c r="C68" s="1444" t="s">
        <v>7065</v>
      </c>
      <c r="D68" s="1457">
        <v>36</v>
      </c>
      <c r="E68" s="1470">
        <f t="shared" si="2"/>
        <v>108662.40000000001</v>
      </c>
      <c r="F68" s="1457">
        <v>3018.4</v>
      </c>
      <c r="G68" s="1472">
        <v>65</v>
      </c>
      <c r="H68" s="1473">
        <v>194640.98742138364</v>
      </c>
      <c r="I68" s="1474">
        <f t="shared" si="3"/>
        <v>2994.4767295597485</v>
      </c>
    </row>
    <row r="69" spans="1:9" ht="12" customHeight="1">
      <c r="A69" s="1456" t="s">
        <v>7572</v>
      </c>
      <c r="B69" s="1458" t="s">
        <v>7100</v>
      </c>
      <c r="C69" s="1453" t="s">
        <v>7066</v>
      </c>
      <c r="D69" s="1457">
        <v>0</v>
      </c>
      <c r="E69" s="1470">
        <f t="shared" si="2"/>
        <v>0</v>
      </c>
      <c r="F69" s="1457">
        <v>0</v>
      </c>
      <c r="G69" s="1472">
        <v>112</v>
      </c>
      <c r="H69" s="1473">
        <v>338060.80000000075</v>
      </c>
      <c r="I69" s="1474">
        <f t="shared" si="3"/>
        <v>3018.4000000000065</v>
      </c>
    </row>
    <row r="70" spans="1:9" ht="12" customHeight="1">
      <c r="A70" s="1456" t="s">
        <v>7572</v>
      </c>
      <c r="B70" s="1458" t="s">
        <v>7100</v>
      </c>
      <c r="C70" s="1444" t="s">
        <v>7067</v>
      </c>
      <c r="D70" s="1457">
        <v>0</v>
      </c>
      <c r="E70" s="1470">
        <f t="shared" si="2"/>
        <v>0</v>
      </c>
      <c r="F70" s="1457">
        <v>0</v>
      </c>
      <c r="G70" s="1472"/>
      <c r="H70" s="1473">
        <v>0</v>
      </c>
      <c r="I70" s="1474"/>
    </row>
    <row r="71" spans="1:9" ht="12" customHeight="1">
      <c r="A71" s="1456" t="s">
        <v>7573</v>
      </c>
      <c r="B71" s="1458" t="s">
        <v>7100</v>
      </c>
      <c r="C71" s="1456" t="s">
        <v>7068</v>
      </c>
      <c r="D71" s="1457">
        <v>3</v>
      </c>
      <c r="E71" s="1470">
        <f t="shared" si="2"/>
        <v>38900.399999999994</v>
      </c>
      <c r="F71" s="1470">
        <v>12966.8</v>
      </c>
      <c r="G71" s="1472">
        <v>1</v>
      </c>
      <c r="H71" s="1473">
        <v>12966.800000000001</v>
      </c>
      <c r="I71" s="1474">
        <f t="shared" si="3"/>
        <v>12966.800000000001</v>
      </c>
    </row>
    <row r="72" spans="1:9" ht="12" customHeight="1">
      <c r="A72" s="1456" t="s">
        <v>7574</v>
      </c>
      <c r="B72" s="1458" t="s">
        <v>7571</v>
      </c>
      <c r="C72" s="1453" t="s">
        <v>7069</v>
      </c>
      <c r="D72" s="1457">
        <v>0</v>
      </c>
      <c r="E72" s="1470">
        <f t="shared" si="2"/>
        <v>0</v>
      </c>
      <c r="F72" s="1457">
        <v>0</v>
      </c>
      <c r="G72" s="1472"/>
      <c r="H72" s="1473">
        <v>0</v>
      </c>
      <c r="I72" s="1474"/>
    </row>
    <row r="73" spans="1:9" ht="12" customHeight="1">
      <c r="A73" s="1456" t="s">
        <v>7575</v>
      </c>
      <c r="B73" s="1458" t="s">
        <v>7100</v>
      </c>
      <c r="C73" s="1453" t="s">
        <v>7070</v>
      </c>
      <c r="D73" s="1457">
        <v>0</v>
      </c>
      <c r="E73" s="1470">
        <f t="shared" si="2"/>
        <v>0</v>
      </c>
      <c r="F73" s="1457">
        <v>0</v>
      </c>
      <c r="G73" s="1472"/>
      <c r="H73" s="1473">
        <v>0</v>
      </c>
      <c r="I73" s="1474"/>
    </row>
    <row r="74" spans="1:9" ht="12" customHeight="1">
      <c r="A74" s="1456" t="s">
        <v>7576</v>
      </c>
      <c r="B74" s="1458" t="s">
        <v>7571</v>
      </c>
      <c r="C74" s="1453" t="s">
        <v>7071</v>
      </c>
      <c r="D74" s="1457">
        <v>0</v>
      </c>
      <c r="E74" s="1470">
        <f t="shared" si="2"/>
        <v>0</v>
      </c>
      <c r="F74" s="1457">
        <v>0</v>
      </c>
      <c r="G74" s="1472"/>
      <c r="H74" s="1473">
        <v>0</v>
      </c>
      <c r="I74" s="1474"/>
    </row>
    <row r="75" spans="1:9" ht="12" customHeight="1">
      <c r="A75" s="1456" t="s">
        <v>7577</v>
      </c>
      <c r="B75" s="1458" t="s">
        <v>7109</v>
      </c>
      <c r="C75" s="1444" t="s">
        <v>7072</v>
      </c>
      <c r="D75" s="1457">
        <v>0</v>
      </c>
      <c r="E75" s="1470">
        <f t="shared" si="2"/>
        <v>0</v>
      </c>
      <c r="F75" s="1457">
        <v>0</v>
      </c>
      <c r="G75" s="1472"/>
      <c r="H75" s="1473">
        <v>0</v>
      </c>
      <c r="I75" s="1474"/>
    </row>
    <row r="76" spans="1:9" ht="12" customHeight="1">
      <c r="A76" s="1456" t="s">
        <v>7578</v>
      </c>
      <c r="B76" s="1458" t="s">
        <v>7084</v>
      </c>
      <c r="C76" s="1453" t="s">
        <v>7073</v>
      </c>
      <c r="D76" s="1457">
        <v>1</v>
      </c>
      <c r="E76" s="1470">
        <f t="shared" si="2"/>
        <v>48600</v>
      </c>
      <c r="F76" s="1470">
        <v>48600</v>
      </c>
      <c r="G76" s="1475">
        <v>2</v>
      </c>
      <c r="H76" s="1476">
        <v>97200</v>
      </c>
      <c r="I76" s="1474">
        <f t="shared" si="3"/>
        <v>48600</v>
      </c>
    </row>
    <row r="77" spans="1:9" ht="12" customHeight="1">
      <c r="A77" s="1456" t="s">
        <v>7579</v>
      </c>
      <c r="B77" s="1458" t="s">
        <v>7084</v>
      </c>
      <c r="C77" s="1477" t="s">
        <v>7074</v>
      </c>
      <c r="D77" s="1457">
        <v>2</v>
      </c>
      <c r="E77" s="1470">
        <f t="shared" si="2"/>
        <v>28556</v>
      </c>
      <c r="F77" s="1470">
        <v>14278</v>
      </c>
      <c r="G77" s="1472">
        <v>1</v>
      </c>
      <c r="H77" s="1473">
        <v>14278</v>
      </c>
      <c r="I77" s="1474">
        <f t="shared" si="3"/>
        <v>14278</v>
      </c>
    </row>
    <row r="78" spans="1:9" ht="12" customHeight="1">
      <c r="A78" s="1456" t="s">
        <v>7580</v>
      </c>
      <c r="B78" s="1458" t="s">
        <v>7084</v>
      </c>
      <c r="C78" s="1477" t="s">
        <v>7075</v>
      </c>
      <c r="D78" s="1457">
        <v>4</v>
      </c>
      <c r="E78" s="1470">
        <f t="shared" si="2"/>
        <v>57112</v>
      </c>
      <c r="F78" s="1470">
        <v>14278</v>
      </c>
      <c r="G78" s="1472">
        <v>2</v>
      </c>
      <c r="H78" s="1473">
        <v>28556</v>
      </c>
      <c r="I78" s="1474">
        <f t="shared" si="3"/>
        <v>14278</v>
      </c>
    </row>
    <row r="79" spans="1:9" ht="12" customHeight="1">
      <c r="A79" s="1456" t="s">
        <v>7581</v>
      </c>
      <c r="B79" s="1458" t="s">
        <v>7084</v>
      </c>
      <c r="C79" s="1477" t="s">
        <v>7076</v>
      </c>
      <c r="D79" s="1457">
        <v>0</v>
      </c>
      <c r="E79" s="1470">
        <f t="shared" si="2"/>
        <v>0</v>
      </c>
      <c r="F79" s="1470">
        <v>0</v>
      </c>
      <c r="G79" s="1472">
        <v>1</v>
      </c>
      <c r="H79" s="1473">
        <v>48600</v>
      </c>
      <c r="I79" s="1474">
        <f t="shared" si="3"/>
        <v>48600</v>
      </c>
    </row>
    <row r="80" spans="1:9" ht="12" customHeight="1">
      <c r="A80" s="1456" t="s">
        <v>7582</v>
      </c>
      <c r="B80" s="1458" t="s">
        <v>7084</v>
      </c>
      <c r="C80" s="1477" t="s">
        <v>7077</v>
      </c>
      <c r="D80" s="1457">
        <v>10</v>
      </c>
      <c r="E80" s="1470">
        <f t="shared" si="2"/>
        <v>142780</v>
      </c>
      <c r="F80" s="1470">
        <v>14278</v>
      </c>
      <c r="G80" s="1472">
        <v>11</v>
      </c>
      <c r="H80" s="1473">
        <v>149908</v>
      </c>
      <c r="I80" s="1474">
        <f t="shared" si="3"/>
        <v>13628</v>
      </c>
    </row>
    <row r="81" spans="1:9" ht="12" customHeight="1">
      <c r="A81" s="1456" t="s">
        <v>7582</v>
      </c>
      <c r="B81" s="1458" t="s">
        <v>7084</v>
      </c>
      <c r="C81" s="1477" t="s">
        <v>7077</v>
      </c>
      <c r="D81" s="1457">
        <v>0</v>
      </c>
      <c r="E81" s="1470">
        <f t="shared" si="2"/>
        <v>0</v>
      </c>
      <c r="F81" s="1470">
        <v>0</v>
      </c>
      <c r="G81" s="1472">
        <v>10</v>
      </c>
      <c r="H81" s="1473">
        <v>142780</v>
      </c>
      <c r="I81" s="1474">
        <f t="shared" si="3"/>
        <v>14278</v>
      </c>
    </row>
    <row r="82" spans="1:9" ht="12" customHeight="1">
      <c r="A82" s="1456" t="s">
        <v>7583</v>
      </c>
      <c r="B82" s="1458" t="s">
        <v>7084</v>
      </c>
      <c r="C82" s="1477" t="s">
        <v>7078</v>
      </c>
      <c r="D82" s="1457">
        <v>0</v>
      </c>
      <c r="E82" s="1470">
        <f t="shared" si="2"/>
        <v>0</v>
      </c>
      <c r="F82" s="1470">
        <v>0</v>
      </c>
      <c r="G82" s="1472"/>
      <c r="H82" s="1473">
        <v>0</v>
      </c>
      <c r="I82" s="1474"/>
    </row>
    <row r="83" spans="1:9" ht="12" customHeight="1">
      <c r="A83" s="1456" t="s">
        <v>7584</v>
      </c>
      <c r="B83" s="1458" t="s">
        <v>7084</v>
      </c>
      <c r="C83" s="1477" t="s">
        <v>7079</v>
      </c>
      <c r="D83" s="1457">
        <v>0</v>
      </c>
      <c r="E83" s="1470">
        <f t="shared" si="2"/>
        <v>0</v>
      </c>
      <c r="F83" s="1470">
        <v>0</v>
      </c>
      <c r="G83" s="1472">
        <v>1</v>
      </c>
      <c r="H83" s="1473">
        <v>13178</v>
      </c>
      <c r="I83" s="1474">
        <f t="shared" si="3"/>
        <v>13178</v>
      </c>
    </row>
    <row r="84" spans="1:9" ht="12" customHeight="1">
      <c r="A84" s="1456" t="s">
        <v>7584</v>
      </c>
      <c r="B84" s="1458" t="s">
        <v>7084</v>
      </c>
      <c r="C84" s="1477" t="s">
        <v>7079</v>
      </c>
      <c r="D84" s="1457">
        <v>7</v>
      </c>
      <c r="E84" s="1470">
        <f t="shared" si="2"/>
        <v>92246</v>
      </c>
      <c r="F84" s="1470">
        <v>13178</v>
      </c>
      <c r="G84" s="1472"/>
      <c r="H84" s="1473">
        <v>0</v>
      </c>
      <c r="I84" s="1474"/>
    </row>
    <row r="85" spans="1:9" ht="12" customHeight="1">
      <c r="A85" s="1456" t="s">
        <v>7585</v>
      </c>
      <c r="B85" s="1458" t="s">
        <v>7084</v>
      </c>
      <c r="C85" s="1477" t="s">
        <v>7080</v>
      </c>
      <c r="D85" s="1457">
        <v>2</v>
      </c>
      <c r="E85" s="1470">
        <f t="shared" si="2"/>
        <v>30987</v>
      </c>
      <c r="F85" s="1470">
        <v>15493.5</v>
      </c>
      <c r="G85" s="1472"/>
      <c r="H85" s="1473">
        <v>0</v>
      </c>
      <c r="I85" s="1474"/>
    </row>
    <row r="86" spans="1:9" ht="12" customHeight="1">
      <c r="A86" s="1456" t="s">
        <v>7586</v>
      </c>
      <c r="B86" s="1458" t="s">
        <v>7084</v>
      </c>
      <c r="C86" s="1477" t="s">
        <v>7081</v>
      </c>
      <c r="D86" s="1457">
        <v>0</v>
      </c>
      <c r="E86" s="1470">
        <f t="shared" si="2"/>
        <v>0</v>
      </c>
      <c r="F86" s="1470">
        <v>0</v>
      </c>
      <c r="G86" s="1472">
        <v>11</v>
      </c>
      <c r="H86" s="1473">
        <v>107656.38888888891</v>
      </c>
      <c r="I86" s="1474">
        <f t="shared" si="3"/>
        <v>9786.9444444444453</v>
      </c>
    </row>
    <row r="87" spans="1:9" ht="12" customHeight="1">
      <c r="A87" s="1456" t="s">
        <v>7586</v>
      </c>
      <c r="B87" s="1458" t="s">
        <v>7084</v>
      </c>
      <c r="C87" s="1477" t="s">
        <v>7081</v>
      </c>
      <c r="D87" s="1457">
        <v>0</v>
      </c>
      <c r="E87" s="1470">
        <f t="shared" si="2"/>
        <v>0</v>
      </c>
      <c r="F87" s="1470">
        <v>0</v>
      </c>
      <c r="G87" s="1475">
        <v>37</v>
      </c>
      <c r="H87" s="1476">
        <v>362230</v>
      </c>
      <c r="I87" s="1474">
        <f t="shared" si="3"/>
        <v>9790</v>
      </c>
    </row>
    <row r="88" spans="1:9" ht="12" customHeight="1">
      <c r="A88" s="1456" t="s">
        <v>7587</v>
      </c>
      <c r="B88" s="1458" t="s">
        <v>7084</v>
      </c>
      <c r="C88" s="1456" t="s">
        <v>7082</v>
      </c>
      <c r="D88" s="1457">
        <v>9</v>
      </c>
      <c r="E88" s="1470">
        <f t="shared" si="2"/>
        <v>87615</v>
      </c>
      <c r="F88" s="1470">
        <v>9735</v>
      </c>
      <c r="G88" s="1475">
        <v>3</v>
      </c>
      <c r="H88" s="1476">
        <v>29205</v>
      </c>
      <c r="I88" s="1474">
        <f t="shared" si="3"/>
        <v>9735</v>
      </c>
    </row>
    <row r="89" spans="1:9" ht="12" customHeight="1">
      <c r="A89" s="1456" t="s">
        <v>7587</v>
      </c>
      <c r="B89" s="1458" t="s">
        <v>7084</v>
      </c>
      <c r="C89" s="1456" t="s">
        <v>7082</v>
      </c>
      <c r="D89" s="1457">
        <v>0</v>
      </c>
      <c r="E89" s="1470">
        <f t="shared" si="2"/>
        <v>0</v>
      </c>
      <c r="F89" s="1470">
        <v>0</v>
      </c>
      <c r="G89" s="1472">
        <v>7</v>
      </c>
      <c r="H89" s="1473">
        <v>68401.666666666657</v>
      </c>
      <c r="I89" s="1474">
        <f t="shared" si="3"/>
        <v>9771.6666666666661</v>
      </c>
    </row>
    <row r="90" spans="1:9" ht="12" customHeight="1">
      <c r="A90" s="1456" t="s">
        <v>7588</v>
      </c>
      <c r="B90" s="1458" t="s">
        <v>7084</v>
      </c>
      <c r="C90" s="1477" t="s">
        <v>7083</v>
      </c>
      <c r="D90" s="1457">
        <v>9</v>
      </c>
      <c r="E90" s="1470">
        <f t="shared" si="2"/>
        <v>175725</v>
      </c>
      <c r="F90" s="1470">
        <v>19525</v>
      </c>
      <c r="G90" s="1472">
        <v>1</v>
      </c>
      <c r="H90" s="1473">
        <v>19525</v>
      </c>
      <c r="I90" s="1474">
        <f t="shared" si="3"/>
        <v>19525</v>
      </c>
    </row>
    <row r="91" spans="1:9" ht="12" customHeight="1">
      <c r="A91" s="1456" t="s">
        <v>7588</v>
      </c>
      <c r="B91" s="1458" t="s">
        <v>7084</v>
      </c>
      <c r="C91" s="1477" t="s">
        <v>7083</v>
      </c>
      <c r="D91" s="1457">
        <v>0</v>
      </c>
      <c r="E91" s="1470">
        <f t="shared" si="2"/>
        <v>0</v>
      </c>
      <c r="F91" s="1470">
        <v>0</v>
      </c>
      <c r="G91" s="1472"/>
      <c r="H91" s="1473">
        <v>0</v>
      </c>
      <c r="I91" s="1474"/>
    </row>
    <row r="92" spans="1:9" ht="12" customHeight="1">
      <c r="A92" s="1456" t="s">
        <v>7589</v>
      </c>
      <c r="B92" s="1458" t="s">
        <v>7084</v>
      </c>
      <c r="C92" s="1477" t="s">
        <v>7081</v>
      </c>
      <c r="D92" s="1457">
        <v>3</v>
      </c>
      <c r="E92" s="1470">
        <f t="shared" si="2"/>
        <v>50754</v>
      </c>
      <c r="F92" s="1470">
        <v>16918</v>
      </c>
      <c r="G92" s="1472"/>
      <c r="H92" s="1473">
        <v>0</v>
      </c>
      <c r="I92" s="1474"/>
    </row>
    <row r="93" spans="1:9" ht="12" customHeight="1">
      <c r="A93" s="1456" t="s">
        <v>7084</v>
      </c>
      <c r="B93" s="1456" t="s">
        <v>7084</v>
      </c>
      <c r="C93" s="1477" t="s">
        <v>7085</v>
      </c>
      <c r="D93" s="1457">
        <v>0</v>
      </c>
      <c r="E93" s="1470">
        <f t="shared" si="2"/>
        <v>0</v>
      </c>
      <c r="F93" s="1470">
        <v>0</v>
      </c>
      <c r="G93" s="1472"/>
      <c r="H93" s="1473">
        <v>0</v>
      </c>
      <c r="I93" s="1474"/>
    </row>
    <row r="94" spans="1:9" ht="12" customHeight="1">
      <c r="A94" s="1456" t="s">
        <v>7084</v>
      </c>
      <c r="B94" s="1456" t="s">
        <v>7084</v>
      </c>
      <c r="C94" s="1477" t="s">
        <v>7085</v>
      </c>
      <c r="D94" s="1457">
        <v>0</v>
      </c>
      <c r="E94" s="1470">
        <f t="shared" si="2"/>
        <v>0</v>
      </c>
      <c r="F94" s="1470">
        <v>0</v>
      </c>
      <c r="G94" s="1472"/>
      <c r="H94" s="1473">
        <v>0</v>
      </c>
      <c r="I94" s="1474"/>
    </row>
    <row r="95" spans="1:9" ht="12" customHeight="1">
      <c r="A95" s="1456" t="s">
        <v>7590</v>
      </c>
      <c r="B95" s="1458" t="s">
        <v>7084</v>
      </c>
      <c r="C95" s="1477" t="s">
        <v>7085</v>
      </c>
      <c r="D95" s="1457">
        <v>13</v>
      </c>
      <c r="E95" s="1470">
        <f t="shared" si="2"/>
        <v>201415.5</v>
      </c>
      <c r="F95" s="1470">
        <v>15493.5</v>
      </c>
      <c r="G95" s="1472"/>
      <c r="H95" s="1473">
        <v>0</v>
      </c>
      <c r="I95" s="1474"/>
    </row>
    <row r="96" spans="1:9" ht="12" customHeight="1">
      <c r="A96" s="1456" t="s">
        <v>7590</v>
      </c>
      <c r="B96" s="1458" t="s">
        <v>7084</v>
      </c>
      <c r="C96" s="1477" t="s">
        <v>7085</v>
      </c>
      <c r="D96" s="1457">
        <v>0</v>
      </c>
      <c r="E96" s="1470">
        <f t="shared" si="2"/>
        <v>0</v>
      </c>
      <c r="F96" s="1470">
        <v>0</v>
      </c>
      <c r="G96" s="1475">
        <v>3</v>
      </c>
      <c r="H96" s="1476">
        <v>46480.5</v>
      </c>
      <c r="I96" s="1474">
        <f t="shared" si="3"/>
        <v>15493.5</v>
      </c>
    </row>
    <row r="97" spans="1:9" ht="12" customHeight="1">
      <c r="A97" s="1456" t="s">
        <v>7591</v>
      </c>
      <c r="B97" s="1458" t="s">
        <v>7084</v>
      </c>
      <c r="C97" s="1456" t="s">
        <v>7086</v>
      </c>
      <c r="D97" s="1457">
        <v>4</v>
      </c>
      <c r="E97" s="1470">
        <f t="shared" si="2"/>
        <v>61974</v>
      </c>
      <c r="F97" s="1470">
        <v>15493.5</v>
      </c>
      <c r="G97" s="1472">
        <v>1</v>
      </c>
      <c r="H97" s="1473">
        <v>15493.5</v>
      </c>
      <c r="I97" s="1474">
        <f t="shared" si="3"/>
        <v>15493.5</v>
      </c>
    </row>
    <row r="98" spans="1:9" ht="12" customHeight="1">
      <c r="A98" s="1456" t="s">
        <v>7592</v>
      </c>
      <c r="B98" s="1458" t="s">
        <v>7084</v>
      </c>
      <c r="C98" s="1477" t="s">
        <v>7087</v>
      </c>
      <c r="D98" s="1457">
        <v>5</v>
      </c>
      <c r="E98" s="1470">
        <f t="shared" si="2"/>
        <v>48675</v>
      </c>
      <c r="F98" s="1470">
        <v>9735</v>
      </c>
      <c r="G98" s="1472">
        <v>5</v>
      </c>
      <c r="H98" s="1473">
        <v>48950</v>
      </c>
      <c r="I98" s="1474">
        <f t="shared" si="3"/>
        <v>9790</v>
      </c>
    </row>
    <row r="99" spans="1:9" ht="12" customHeight="1">
      <c r="A99" s="1456" t="s">
        <v>7593</v>
      </c>
      <c r="B99" s="1458" t="s">
        <v>7084</v>
      </c>
      <c r="C99" s="1477" t="s">
        <v>7087</v>
      </c>
      <c r="D99" s="1457">
        <v>3</v>
      </c>
      <c r="E99" s="1470">
        <f t="shared" si="2"/>
        <v>29370</v>
      </c>
      <c r="F99" s="1470">
        <v>9790</v>
      </c>
      <c r="G99" s="1472">
        <v>2</v>
      </c>
      <c r="H99" s="1473">
        <v>19580</v>
      </c>
      <c r="I99" s="1474">
        <f t="shared" si="3"/>
        <v>9790</v>
      </c>
    </row>
    <row r="100" spans="1:9" ht="12" customHeight="1">
      <c r="A100" s="1456" t="s">
        <v>7583</v>
      </c>
      <c r="B100" s="1458" t="s">
        <v>7130</v>
      </c>
      <c r="C100" s="1456" t="s">
        <v>7088</v>
      </c>
      <c r="D100" s="1457">
        <v>0</v>
      </c>
      <c r="E100" s="1470">
        <f t="shared" si="2"/>
        <v>0</v>
      </c>
      <c r="F100" s="1470">
        <v>0</v>
      </c>
      <c r="G100" s="1472">
        <v>10</v>
      </c>
      <c r="H100" s="1473">
        <v>485959.51</v>
      </c>
      <c r="I100" s="1474">
        <f t="shared" si="3"/>
        <v>48595.951000000001</v>
      </c>
    </row>
    <row r="101" spans="1:9" ht="12" customHeight="1">
      <c r="A101" s="1456" t="s">
        <v>7594</v>
      </c>
      <c r="B101" s="1458" t="s">
        <v>7130</v>
      </c>
      <c r="C101" s="1477" t="s">
        <v>7089</v>
      </c>
      <c r="D101" s="1457">
        <v>1</v>
      </c>
      <c r="E101" s="1470">
        <f t="shared" si="2"/>
        <v>48600</v>
      </c>
      <c r="F101" s="1470">
        <v>48600</v>
      </c>
      <c r="G101" s="1472">
        <v>1</v>
      </c>
      <c r="H101" s="1473">
        <v>48600</v>
      </c>
      <c r="I101" s="1474">
        <f t="shared" si="3"/>
        <v>48600</v>
      </c>
    </row>
    <row r="102" spans="1:9" ht="12" customHeight="1">
      <c r="A102" s="1456" t="s">
        <v>7595</v>
      </c>
      <c r="B102" s="1458" t="s">
        <v>7130</v>
      </c>
      <c r="C102" s="1477" t="s">
        <v>7090</v>
      </c>
      <c r="D102" s="1457">
        <v>2</v>
      </c>
      <c r="E102" s="1470">
        <f t="shared" si="2"/>
        <v>81480</v>
      </c>
      <c r="F102" s="1470">
        <v>40740</v>
      </c>
      <c r="G102" s="1472">
        <v>2</v>
      </c>
      <c r="H102" s="1473">
        <v>81480</v>
      </c>
      <c r="I102" s="1474">
        <f t="shared" si="3"/>
        <v>40740</v>
      </c>
    </row>
    <row r="103" spans="1:9" ht="12" customHeight="1">
      <c r="A103" s="1456" t="s">
        <v>7595</v>
      </c>
      <c r="B103" s="1458" t="s">
        <v>7130</v>
      </c>
      <c r="C103" s="1477" t="s">
        <v>7090</v>
      </c>
      <c r="D103" s="1457">
        <v>0</v>
      </c>
      <c r="E103" s="1470">
        <f t="shared" si="2"/>
        <v>0</v>
      </c>
      <c r="F103" s="1470">
        <v>0</v>
      </c>
      <c r="G103" s="1472">
        <v>6</v>
      </c>
      <c r="H103" s="1473">
        <v>237611.61290322582</v>
      </c>
      <c r="I103" s="1474">
        <f t="shared" si="3"/>
        <v>39601.93548387097</v>
      </c>
    </row>
    <row r="104" spans="1:9" ht="12" customHeight="1">
      <c r="A104" s="1456" t="s">
        <v>7596</v>
      </c>
      <c r="B104" s="1458" t="s">
        <v>7130</v>
      </c>
      <c r="C104" s="1477" t="s">
        <v>7091</v>
      </c>
      <c r="D104" s="1457">
        <v>1</v>
      </c>
      <c r="E104" s="1470">
        <f t="shared" si="2"/>
        <v>39480</v>
      </c>
      <c r="F104" s="1470">
        <v>39480</v>
      </c>
      <c r="G104" s="1478">
        <v>1</v>
      </c>
      <c r="H104" s="1479">
        <v>41760</v>
      </c>
      <c r="I104" s="1480">
        <f t="shared" si="3"/>
        <v>41760</v>
      </c>
    </row>
    <row r="105" spans="1:9" ht="12" customHeight="1">
      <c r="A105" s="1481" t="s">
        <v>7597</v>
      </c>
      <c r="B105" s="1458" t="s">
        <v>7598</v>
      </c>
      <c r="C105" s="1482" t="s">
        <v>7092</v>
      </c>
      <c r="D105" s="1457">
        <v>0</v>
      </c>
      <c r="E105" s="1470">
        <f t="shared" si="2"/>
        <v>0</v>
      </c>
      <c r="F105" s="1457">
        <v>0</v>
      </c>
      <c r="G105" s="1478">
        <v>4</v>
      </c>
      <c r="H105" s="1479">
        <v>193600</v>
      </c>
      <c r="I105" s="1480">
        <f t="shared" si="3"/>
        <v>48400</v>
      </c>
    </row>
    <row r="106" spans="1:9" ht="12" customHeight="1">
      <c r="A106" s="1456" t="s">
        <v>7599</v>
      </c>
      <c r="B106" s="1458" t="s">
        <v>7600</v>
      </c>
      <c r="C106" s="1477" t="s">
        <v>7093</v>
      </c>
      <c r="D106" s="1457">
        <v>0</v>
      </c>
      <c r="E106" s="1470">
        <f t="shared" si="2"/>
        <v>0</v>
      </c>
      <c r="F106" s="1457">
        <v>0</v>
      </c>
      <c r="G106" s="1478">
        <v>3</v>
      </c>
      <c r="H106" s="1479">
        <v>7958.1428571428569</v>
      </c>
      <c r="I106" s="1480">
        <f t="shared" si="3"/>
        <v>2652.7142857142858</v>
      </c>
    </row>
    <row r="107" spans="1:9" ht="12" customHeight="1">
      <c r="A107" s="1456" t="s">
        <v>7601</v>
      </c>
      <c r="B107" s="1458" t="s">
        <v>7602</v>
      </c>
      <c r="C107" s="1456" t="s">
        <v>7094</v>
      </c>
      <c r="D107" s="1457">
        <v>0</v>
      </c>
      <c r="E107" s="1470">
        <f t="shared" si="2"/>
        <v>0</v>
      </c>
      <c r="F107" s="1457">
        <v>0</v>
      </c>
      <c r="G107" s="1478">
        <v>1</v>
      </c>
      <c r="H107" s="1479">
        <v>2978.36</v>
      </c>
      <c r="I107" s="1480">
        <f t="shared" si="3"/>
        <v>2978.36</v>
      </c>
    </row>
    <row r="108" spans="1:9" ht="12" customHeight="1">
      <c r="A108" s="1456" t="s">
        <v>7603</v>
      </c>
      <c r="B108" s="1458" t="s">
        <v>7600</v>
      </c>
      <c r="C108" s="1477" t="s">
        <v>7095</v>
      </c>
      <c r="D108" s="1457">
        <v>0</v>
      </c>
      <c r="E108" s="1470">
        <f t="shared" si="2"/>
        <v>0</v>
      </c>
      <c r="F108" s="1457">
        <v>0</v>
      </c>
      <c r="G108" s="1478">
        <v>1</v>
      </c>
      <c r="H108" s="1479">
        <v>5314.1</v>
      </c>
      <c r="I108" s="1480">
        <f t="shared" si="3"/>
        <v>5314.1</v>
      </c>
    </row>
    <row r="109" spans="1:9" ht="12" customHeight="1">
      <c r="A109" s="1456" t="s">
        <v>7604</v>
      </c>
      <c r="B109" s="1458" t="s">
        <v>7600</v>
      </c>
      <c r="C109" s="1477" t="s">
        <v>7096</v>
      </c>
      <c r="D109" s="1457">
        <v>0</v>
      </c>
      <c r="E109" s="1470">
        <f t="shared" si="2"/>
        <v>0</v>
      </c>
      <c r="F109" s="1457">
        <v>0</v>
      </c>
      <c r="G109" s="1478">
        <v>1</v>
      </c>
      <c r="H109" s="1479">
        <v>1869.12</v>
      </c>
      <c r="I109" s="1480">
        <f t="shared" si="3"/>
        <v>1869.12</v>
      </c>
    </row>
    <row r="110" spans="1:9" ht="12" customHeight="1">
      <c r="A110" s="1456" t="s">
        <v>7605</v>
      </c>
      <c r="B110" s="1458" t="s">
        <v>7600</v>
      </c>
      <c r="C110" s="1477" t="s">
        <v>7097</v>
      </c>
      <c r="D110" s="1457">
        <v>0</v>
      </c>
      <c r="E110" s="1470">
        <f t="shared" si="2"/>
        <v>0</v>
      </c>
      <c r="F110" s="1457">
        <v>0</v>
      </c>
      <c r="G110" s="1478">
        <v>1</v>
      </c>
      <c r="H110" s="1479">
        <v>72050</v>
      </c>
      <c r="I110" s="1480">
        <f t="shared" si="3"/>
        <v>72050</v>
      </c>
    </row>
    <row r="111" spans="1:9" ht="12" customHeight="1">
      <c r="A111" s="1456" t="s">
        <v>7606</v>
      </c>
      <c r="B111" s="1458" t="s">
        <v>7100</v>
      </c>
      <c r="C111" s="1444" t="s">
        <v>7098</v>
      </c>
      <c r="D111" s="1457">
        <v>0</v>
      </c>
      <c r="E111" s="1470">
        <f t="shared" si="2"/>
        <v>0</v>
      </c>
      <c r="F111" s="1457">
        <v>0</v>
      </c>
      <c r="G111" s="1478">
        <v>1</v>
      </c>
      <c r="H111" s="1479">
        <v>2090</v>
      </c>
      <c r="I111" s="1480">
        <f t="shared" si="3"/>
        <v>2090</v>
      </c>
    </row>
    <row r="112" spans="1:9" ht="12" customHeight="1">
      <c r="A112" s="1456" t="s">
        <v>7606</v>
      </c>
      <c r="B112" s="1458" t="s">
        <v>7100</v>
      </c>
      <c r="C112" s="1444" t="s">
        <v>7098</v>
      </c>
      <c r="D112" s="1457">
        <v>0</v>
      </c>
      <c r="E112" s="1470">
        <f t="shared" si="2"/>
        <v>0</v>
      </c>
      <c r="F112" s="1457">
        <v>0</v>
      </c>
      <c r="G112" s="1478">
        <v>5</v>
      </c>
      <c r="H112" s="1479">
        <v>14025</v>
      </c>
      <c r="I112" s="1480">
        <f t="shared" si="3"/>
        <v>2805</v>
      </c>
    </row>
    <row r="113" spans="1:9" ht="12" customHeight="1">
      <c r="A113" s="1456" t="s">
        <v>7607</v>
      </c>
      <c r="B113" s="1458" t="s">
        <v>7100</v>
      </c>
      <c r="C113" s="1444" t="s">
        <v>7099</v>
      </c>
      <c r="D113" s="1457">
        <v>197</v>
      </c>
      <c r="E113" s="1470">
        <f t="shared" si="2"/>
        <v>455070</v>
      </c>
      <c r="F113" s="1470">
        <v>2310</v>
      </c>
      <c r="G113" s="1478">
        <v>120</v>
      </c>
      <c r="H113" s="1479">
        <v>277200</v>
      </c>
      <c r="I113" s="1480">
        <f t="shared" si="3"/>
        <v>2310</v>
      </c>
    </row>
    <row r="114" spans="1:9" ht="12" customHeight="1">
      <c r="A114" s="1456" t="s">
        <v>7100</v>
      </c>
      <c r="B114" s="1456" t="s">
        <v>7100</v>
      </c>
      <c r="C114" s="1444" t="s">
        <v>7101</v>
      </c>
      <c r="D114" s="1457">
        <v>0</v>
      </c>
      <c r="E114" s="1470">
        <f t="shared" si="2"/>
        <v>0</v>
      </c>
      <c r="F114" s="1470">
        <v>0</v>
      </c>
      <c r="G114" s="1478"/>
      <c r="H114" s="1479">
        <v>0</v>
      </c>
      <c r="I114" s="1480"/>
    </row>
    <row r="115" spans="1:9" ht="12" customHeight="1">
      <c r="A115" s="1456" t="s">
        <v>7100</v>
      </c>
      <c r="B115" s="1456" t="s">
        <v>7100</v>
      </c>
      <c r="C115" s="1444" t="s">
        <v>7101</v>
      </c>
      <c r="D115" s="1457">
        <v>0</v>
      </c>
      <c r="E115" s="1470">
        <f t="shared" si="2"/>
        <v>0</v>
      </c>
      <c r="F115" s="1470">
        <v>0</v>
      </c>
      <c r="G115" s="1472"/>
      <c r="H115" s="1473">
        <v>0</v>
      </c>
      <c r="I115" s="1474"/>
    </row>
    <row r="116" spans="1:9" ht="12" customHeight="1">
      <c r="A116" s="1456" t="s">
        <v>7608</v>
      </c>
      <c r="B116" s="1458" t="s">
        <v>7100</v>
      </c>
      <c r="C116" s="1444" t="s">
        <v>7102</v>
      </c>
      <c r="D116" s="1457">
        <v>3</v>
      </c>
      <c r="E116" s="1470">
        <f t="shared" si="2"/>
        <v>10065</v>
      </c>
      <c r="F116" s="1470">
        <v>3355</v>
      </c>
      <c r="G116" s="1472">
        <v>1</v>
      </c>
      <c r="H116" s="1473">
        <v>3355</v>
      </c>
      <c r="I116" s="1474">
        <f t="shared" si="3"/>
        <v>3355</v>
      </c>
    </row>
    <row r="117" spans="1:9" ht="12" customHeight="1">
      <c r="A117" s="1456" t="s">
        <v>7609</v>
      </c>
      <c r="B117" s="1458" t="s">
        <v>7084</v>
      </c>
      <c r="C117" s="1456" t="s">
        <v>7103</v>
      </c>
      <c r="D117" s="1457">
        <v>0</v>
      </c>
      <c r="E117" s="1470">
        <f t="shared" si="2"/>
        <v>0</v>
      </c>
      <c r="F117" s="1470">
        <v>0</v>
      </c>
      <c r="G117" s="1472"/>
      <c r="H117" s="1473">
        <v>0</v>
      </c>
      <c r="I117" s="1474"/>
    </row>
    <row r="118" spans="1:9" ht="12" customHeight="1">
      <c r="A118" s="1456" t="s">
        <v>7610</v>
      </c>
      <c r="B118" s="1458" t="s">
        <v>7100</v>
      </c>
      <c r="C118" s="1444" t="s">
        <v>7104</v>
      </c>
      <c r="D118" s="1457">
        <v>7</v>
      </c>
      <c r="E118" s="1470">
        <f t="shared" si="2"/>
        <v>28174.3</v>
      </c>
      <c r="F118" s="1470">
        <v>4024.9</v>
      </c>
      <c r="G118" s="1472">
        <v>5</v>
      </c>
      <c r="H118" s="1473">
        <v>10338.166666666666</v>
      </c>
      <c r="I118" s="1474">
        <f t="shared" si="3"/>
        <v>2067.6333333333332</v>
      </c>
    </row>
    <row r="119" spans="1:9" ht="12" customHeight="1">
      <c r="A119" s="1456" t="s">
        <v>7610</v>
      </c>
      <c r="B119" s="1458" t="s">
        <v>7100</v>
      </c>
      <c r="C119" s="1453" t="s">
        <v>7105</v>
      </c>
      <c r="D119" s="1457">
        <v>0</v>
      </c>
      <c r="E119" s="1470">
        <f t="shared" si="2"/>
        <v>0</v>
      </c>
      <c r="F119" s="1470">
        <v>0</v>
      </c>
      <c r="G119" s="1472">
        <v>2</v>
      </c>
      <c r="H119" s="1473">
        <v>8049.8</v>
      </c>
      <c r="I119" s="1474">
        <f t="shared" si="3"/>
        <v>4024.9</v>
      </c>
    </row>
    <row r="120" spans="1:9" ht="12" customHeight="1">
      <c r="A120" s="1456" t="s">
        <v>7611</v>
      </c>
      <c r="B120" s="1458" t="s">
        <v>7100</v>
      </c>
      <c r="C120" s="1477" t="s">
        <v>7106</v>
      </c>
      <c r="D120" s="1457">
        <v>0</v>
      </c>
      <c r="E120" s="1470">
        <f t="shared" si="2"/>
        <v>0</v>
      </c>
      <c r="F120" s="1470">
        <v>0</v>
      </c>
      <c r="G120" s="1472">
        <v>1</v>
      </c>
      <c r="H120" s="1473">
        <v>2420</v>
      </c>
      <c r="I120" s="1474">
        <f t="shared" si="3"/>
        <v>2420</v>
      </c>
    </row>
    <row r="121" spans="1:9" ht="12" customHeight="1">
      <c r="A121" s="1456" t="s">
        <v>7612</v>
      </c>
      <c r="B121" s="1458" t="s">
        <v>7100</v>
      </c>
      <c r="C121" s="1477" t="s">
        <v>7107</v>
      </c>
      <c r="D121" s="1457">
        <v>1</v>
      </c>
      <c r="E121" s="1470">
        <f t="shared" si="2"/>
        <v>8140</v>
      </c>
      <c r="F121" s="1470">
        <v>8140</v>
      </c>
      <c r="G121" s="1472">
        <v>1</v>
      </c>
      <c r="H121" s="1473">
        <v>8140</v>
      </c>
      <c r="I121" s="1474">
        <f t="shared" si="3"/>
        <v>8140</v>
      </c>
    </row>
    <row r="122" spans="1:9" ht="12" customHeight="1">
      <c r="A122" s="1456" t="s">
        <v>7100</v>
      </c>
      <c r="B122" s="1456" t="s">
        <v>7100</v>
      </c>
      <c r="C122" s="1477" t="s">
        <v>7107</v>
      </c>
      <c r="D122" s="1457">
        <v>0</v>
      </c>
      <c r="E122" s="1470">
        <f t="shared" si="2"/>
        <v>0</v>
      </c>
      <c r="F122" s="1470">
        <v>0</v>
      </c>
      <c r="G122" s="1472"/>
      <c r="H122" s="1473">
        <v>0</v>
      </c>
      <c r="I122" s="1474"/>
    </row>
    <row r="123" spans="1:9" ht="12" customHeight="1">
      <c r="A123" s="1456" t="s">
        <v>7084</v>
      </c>
      <c r="B123" s="1456" t="s">
        <v>7084</v>
      </c>
      <c r="C123" s="1444" t="s">
        <v>7108</v>
      </c>
      <c r="D123" s="1457">
        <v>0</v>
      </c>
      <c r="E123" s="1470">
        <f t="shared" si="2"/>
        <v>0</v>
      </c>
      <c r="F123" s="1470">
        <v>0</v>
      </c>
      <c r="G123" s="1472"/>
      <c r="H123" s="1473">
        <v>0</v>
      </c>
      <c r="I123" s="1474"/>
    </row>
    <row r="124" spans="1:9" ht="12" customHeight="1">
      <c r="A124" s="1456" t="s">
        <v>7609</v>
      </c>
      <c r="B124" s="1458" t="s">
        <v>7130</v>
      </c>
      <c r="C124" s="1477" t="s">
        <v>7103</v>
      </c>
      <c r="D124" s="1457">
        <v>0</v>
      </c>
      <c r="E124" s="1470">
        <f t="shared" si="2"/>
        <v>0</v>
      </c>
      <c r="F124" s="1470">
        <v>0</v>
      </c>
      <c r="G124" s="1472">
        <v>2</v>
      </c>
      <c r="H124" s="1473">
        <v>56400</v>
      </c>
      <c r="I124" s="1474">
        <f t="shared" si="3"/>
        <v>28200</v>
      </c>
    </row>
    <row r="125" spans="1:9" ht="12" customHeight="1">
      <c r="A125" s="1456" t="s">
        <v>7109</v>
      </c>
      <c r="B125" s="1456" t="s">
        <v>7109</v>
      </c>
      <c r="C125" s="1444" t="s">
        <v>7110</v>
      </c>
      <c r="D125" s="1457">
        <v>0</v>
      </c>
      <c r="E125" s="1470">
        <f t="shared" si="2"/>
        <v>0</v>
      </c>
      <c r="F125" s="1470">
        <v>0</v>
      </c>
      <c r="G125" s="1472"/>
      <c r="H125" s="1473">
        <v>0</v>
      </c>
      <c r="I125" s="1474"/>
    </row>
    <row r="126" spans="1:9" ht="12" customHeight="1">
      <c r="A126" s="1456" t="s">
        <v>7613</v>
      </c>
      <c r="B126" s="1458" t="s">
        <v>7084</v>
      </c>
      <c r="C126" s="1477" t="s">
        <v>7111</v>
      </c>
      <c r="D126" s="1457">
        <v>5</v>
      </c>
      <c r="E126" s="1470">
        <f t="shared" si="2"/>
        <v>129250</v>
      </c>
      <c r="F126" s="1470">
        <v>25850</v>
      </c>
      <c r="G126" s="1472">
        <v>7</v>
      </c>
      <c r="H126" s="1473">
        <v>180950</v>
      </c>
      <c r="I126" s="1474">
        <f t="shared" si="3"/>
        <v>25850</v>
      </c>
    </row>
    <row r="127" spans="1:9" ht="12" customHeight="1">
      <c r="A127" s="1456" t="s">
        <v>7614</v>
      </c>
      <c r="B127" s="1458" t="s">
        <v>7084</v>
      </c>
      <c r="C127" s="1477" t="s">
        <v>7112</v>
      </c>
      <c r="D127" s="1457">
        <v>11</v>
      </c>
      <c r="E127" s="1470">
        <f t="shared" si="2"/>
        <v>284350</v>
      </c>
      <c r="F127" s="1470">
        <v>25850</v>
      </c>
      <c r="G127" s="1472">
        <v>7</v>
      </c>
      <c r="H127" s="1473">
        <v>180950</v>
      </c>
      <c r="I127" s="1474">
        <f t="shared" si="3"/>
        <v>25850</v>
      </c>
    </row>
    <row r="128" spans="1:9" ht="12" customHeight="1">
      <c r="A128" s="1456" t="s">
        <v>7615</v>
      </c>
      <c r="B128" s="1458" t="s">
        <v>7084</v>
      </c>
      <c r="C128" s="1477" t="s">
        <v>7113</v>
      </c>
      <c r="D128" s="1457">
        <v>5</v>
      </c>
      <c r="E128" s="1470">
        <f t="shared" ref="E128:E178" si="4">D128*F128</f>
        <v>129250</v>
      </c>
      <c r="F128" s="1470">
        <v>25850</v>
      </c>
      <c r="G128" s="1472">
        <v>7</v>
      </c>
      <c r="H128" s="1473">
        <v>180950</v>
      </c>
      <c r="I128" s="1474">
        <f t="shared" ref="I128:I172" si="5">H128/G128</f>
        <v>25850</v>
      </c>
    </row>
    <row r="129" spans="1:10" ht="12" customHeight="1">
      <c r="A129" s="1456" t="s">
        <v>7109</v>
      </c>
      <c r="B129" s="1456" t="s">
        <v>7109</v>
      </c>
      <c r="C129" s="1444" t="s">
        <v>7114</v>
      </c>
      <c r="D129" s="1457">
        <v>0</v>
      </c>
      <c r="E129" s="1470">
        <f t="shared" si="4"/>
        <v>0</v>
      </c>
      <c r="F129" s="1470">
        <v>0</v>
      </c>
      <c r="G129" s="1472"/>
      <c r="H129" s="1473">
        <v>0</v>
      </c>
      <c r="I129" s="1474"/>
    </row>
    <row r="130" spans="1:10" ht="12" customHeight="1">
      <c r="A130" s="1456" t="s">
        <v>7616</v>
      </c>
      <c r="B130" s="1458" t="s">
        <v>7617</v>
      </c>
      <c r="C130" s="1456" t="s">
        <v>7115</v>
      </c>
      <c r="D130" s="1457">
        <v>5</v>
      </c>
      <c r="E130" s="1470">
        <f t="shared" si="4"/>
        <v>57000</v>
      </c>
      <c r="F130" s="1470">
        <v>11400</v>
      </c>
      <c r="G130" s="1472">
        <v>1</v>
      </c>
      <c r="H130" s="1473">
        <v>98676.62</v>
      </c>
      <c r="I130" s="1474">
        <f t="shared" si="5"/>
        <v>98676.62</v>
      </c>
    </row>
    <row r="131" spans="1:10" ht="12" customHeight="1">
      <c r="A131" s="1456" t="s">
        <v>7618</v>
      </c>
      <c r="B131" s="1458" t="s">
        <v>7619</v>
      </c>
      <c r="C131" s="1456" t="s">
        <v>7116</v>
      </c>
      <c r="D131" s="1457">
        <v>0</v>
      </c>
      <c r="E131" s="1470">
        <f t="shared" si="4"/>
        <v>0</v>
      </c>
      <c r="F131" s="1470">
        <v>0</v>
      </c>
      <c r="G131" s="1472">
        <v>3</v>
      </c>
      <c r="H131" s="1473">
        <v>757.37142857142862</v>
      </c>
      <c r="I131" s="1474">
        <f t="shared" si="5"/>
        <v>252.45714285714288</v>
      </c>
    </row>
    <row r="132" spans="1:10" ht="12" customHeight="1">
      <c r="A132" s="1456" t="s">
        <v>7620</v>
      </c>
      <c r="B132" s="1458" t="s">
        <v>7144</v>
      </c>
      <c r="C132" s="1453" t="s">
        <v>7117</v>
      </c>
      <c r="D132" s="1457">
        <v>0</v>
      </c>
      <c r="E132" s="1470">
        <f t="shared" si="4"/>
        <v>0</v>
      </c>
      <c r="F132" s="1470">
        <v>0</v>
      </c>
      <c r="G132" s="1472">
        <v>1</v>
      </c>
      <c r="H132" s="1473">
        <v>9771.3700000000008</v>
      </c>
      <c r="I132" s="1474">
        <f t="shared" si="5"/>
        <v>9771.3700000000008</v>
      </c>
    </row>
    <row r="133" spans="1:10" ht="12" customHeight="1">
      <c r="A133" s="1456" t="s">
        <v>7621</v>
      </c>
      <c r="B133" s="1458" t="s">
        <v>7144</v>
      </c>
      <c r="C133" s="1453" t="s">
        <v>7118</v>
      </c>
      <c r="D133" s="1457">
        <v>0</v>
      </c>
      <c r="E133" s="1470">
        <f t="shared" si="4"/>
        <v>0</v>
      </c>
      <c r="F133" s="1470">
        <v>0</v>
      </c>
      <c r="G133" s="1472">
        <v>1</v>
      </c>
      <c r="H133" s="1473">
        <v>9771.3700000000008</v>
      </c>
      <c r="I133" s="1474">
        <f t="shared" si="5"/>
        <v>9771.3700000000008</v>
      </c>
    </row>
    <row r="134" spans="1:10" ht="12" customHeight="1">
      <c r="A134" s="1456" t="s">
        <v>7622</v>
      </c>
      <c r="B134" s="1458" t="s">
        <v>7569</v>
      </c>
      <c r="C134" s="1456" t="s">
        <v>7119</v>
      </c>
      <c r="D134" s="1457">
        <v>42</v>
      </c>
      <c r="E134" s="1470">
        <f t="shared" si="4"/>
        <v>9781.8000000000011</v>
      </c>
      <c r="F134" s="1470">
        <v>232.9</v>
      </c>
      <c r="G134" s="1472">
        <v>46</v>
      </c>
      <c r="H134" s="1473">
        <v>53636</v>
      </c>
      <c r="I134" s="1474">
        <f t="shared" si="5"/>
        <v>1166</v>
      </c>
    </row>
    <row r="135" spans="1:10" ht="12" customHeight="1">
      <c r="A135" s="1456" t="s">
        <v>7622</v>
      </c>
      <c r="B135" s="1458" t="s">
        <v>7569</v>
      </c>
      <c r="C135" s="1456" t="s">
        <v>7119</v>
      </c>
      <c r="D135" s="1457">
        <v>0</v>
      </c>
      <c r="E135" s="1470">
        <f t="shared" si="4"/>
        <v>0</v>
      </c>
      <c r="F135" s="1470">
        <v>0</v>
      </c>
      <c r="G135" s="1472">
        <v>2</v>
      </c>
      <c r="H135" s="1473">
        <v>534.6</v>
      </c>
      <c r="I135" s="1474">
        <f t="shared" si="5"/>
        <v>267.3</v>
      </c>
    </row>
    <row r="136" spans="1:10" ht="12" customHeight="1">
      <c r="A136" s="1456" t="s">
        <v>7623</v>
      </c>
      <c r="B136" s="1458" t="s">
        <v>7624</v>
      </c>
      <c r="C136" s="1477" t="s">
        <v>7120</v>
      </c>
      <c r="D136" s="1457">
        <v>74</v>
      </c>
      <c r="E136" s="1470">
        <f t="shared" si="4"/>
        <v>86284</v>
      </c>
      <c r="F136" s="1470">
        <v>1166</v>
      </c>
      <c r="G136" s="1472">
        <v>260</v>
      </c>
      <c r="H136" s="1473">
        <v>310138.39999999997</v>
      </c>
      <c r="I136" s="1474">
        <f t="shared" si="5"/>
        <v>1192.8399999999999</v>
      </c>
    </row>
    <row r="137" spans="1:10" ht="12" customHeight="1">
      <c r="A137" s="1456" t="s">
        <v>7625</v>
      </c>
      <c r="B137" s="1458" t="s">
        <v>7626</v>
      </c>
      <c r="C137" s="1483" t="s">
        <v>7121</v>
      </c>
      <c r="D137" s="1457">
        <v>0</v>
      </c>
      <c r="E137" s="1470">
        <f t="shared" si="4"/>
        <v>0</v>
      </c>
      <c r="F137" s="1470">
        <v>0</v>
      </c>
      <c r="G137" s="1472">
        <v>65</v>
      </c>
      <c r="H137" s="1473">
        <v>22122.941176470591</v>
      </c>
      <c r="I137" s="1474">
        <f t="shared" si="5"/>
        <v>340.35294117647061</v>
      </c>
    </row>
    <row r="138" spans="1:10" ht="12" customHeight="1">
      <c r="A138" s="1456" t="s">
        <v>7627</v>
      </c>
      <c r="B138" s="1458" t="s">
        <v>7628</v>
      </c>
      <c r="C138" s="1483" t="s">
        <v>7122</v>
      </c>
      <c r="D138" s="1457">
        <v>26</v>
      </c>
      <c r="E138" s="1470">
        <f t="shared" si="4"/>
        <v>7436</v>
      </c>
      <c r="F138" s="1470">
        <v>286</v>
      </c>
      <c r="G138" s="1472">
        <v>20</v>
      </c>
      <c r="H138" s="1473">
        <v>5720</v>
      </c>
      <c r="I138" s="1474">
        <f t="shared" si="5"/>
        <v>286</v>
      </c>
      <c r="J138"/>
    </row>
    <row r="139" spans="1:10" ht="13.5" customHeight="1">
      <c r="A139" s="1456" t="s">
        <v>7627</v>
      </c>
      <c r="B139" s="1458" t="s">
        <v>7628</v>
      </c>
      <c r="C139" s="1483" t="s">
        <v>7122</v>
      </c>
      <c r="D139" s="1457">
        <v>0</v>
      </c>
      <c r="E139" s="1470">
        <f t="shared" si="4"/>
        <v>0</v>
      </c>
      <c r="F139" s="1470">
        <v>0</v>
      </c>
      <c r="G139" s="1472">
        <v>48</v>
      </c>
      <c r="H139" s="1473">
        <v>17424</v>
      </c>
      <c r="I139" s="1474">
        <f t="shared" si="5"/>
        <v>363</v>
      </c>
    </row>
    <row r="140" spans="1:10" ht="13.5" customHeight="1">
      <c r="A140" s="1456" t="s">
        <v>7629</v>
      </c>
      <c r="B140" s="1458" t="s">
        <v>7084</v>
      </c>
      <c r="C140" s="1453" t="s">
        <v>7088</v>
      </c>
      <c r="D140" s="1457">
        <v>4</v>
      </c>
      <c r="E140" s="1470">
        <f t="shared" si="4"/>
        <v>110440</v>
      </c>
      <c r="F140" s="1470">
        <v>27610</v>
      </c>
      <c r="G140" s="1472"/>
      <c r="H140" s="1473">
        <v>0</v>
      </c>
      <c r="I140" s="1474"/>
    </row>
    <row r="141" spans="1:10" ht="12" customHeight="1">
      <c r="A141" s="1456" t="s">
        <v>7630</v>
      </c>
      <c r="B141" s="1458" t="s">
        <v>7109</v>
      </c>
      <c r="C141" s="1483" t="s">
        <v>7123</v>
      </c>
      <c r="D141" s="1457">
        <v>0</v>
      </c>
      <c r="E141" s="1470">
        <f t="shared" si="4"/>
        <v>0</v>
      </c>
      <c r="F141" s="1457">
        <v>0</v>
      </c>
      <c r="G141" s="1472"/>
      <c r="H141" s="1473">
        <v>0</v>
      </c>
      <c r="I141" s="1474"/>
    </row>
    <row r="142" spans="1:10" ht="12" customHeight="1">
      <c r="A142" s="1456" t="s">
        <v>7631</v>
      </c>
      <c r="B142" s="1458" t="s">
        <v>7109</v>
      </c>
      <c r="C142" s="1483" t="s">
        <v>7124</v>
      </c>
      <c r="D142" s="1457">
        <v>0</v>
      </c>
      <c r="E142" s="1470">
        <f t="shared" si="4"/>
        <v>0</v>
      </c>
      <c r="F142" s="1457">
        <v>0</v>
      </c>
      <c r="G142" s="1472">
        <v>5</v>
      </c>
      <c r="H142" s="1473">
        <v>246125</v>
      </c>
      <c r="I142" s="1474">
        <f t="shared" si="5"/>
        <v>49225</v>
      </c>
    </row>
    <row r="143" spans="1:10" ht="12" customHeight="1">
      <c r="A143" s="1456" t="s">
        <v>7632</v>
      </c>
      <c r="B143" s="1458" t="s">
        <v>7109</v>
      </c>
      <c r="C143" s="1444" t="s">
        <v>7125</v>
      </c>
      <c r="D143" s="1457">
        <v>0</v>
      </c>
      <c r="E143" s="1470">
        <f t="shared" si="4"/>
        <v>0</v>
      </c>
      <c r="F143" s="1457">
        <v>0</v>
      </c>
      <c r="G143" s="1472">
        <v>13</v>
      </c>
      <c r="H143" s="1473">
        <v>639925</v>
      </c>
      <c r="I143" s="1474">
        <f t="shared" si="5"/>
        <v>49225</v>
      </c>
    </row>
    <row r="144" spans="1:10" ht="11.25" customHeight="1">
      <c r="A144" s="1456" t="s">
        <v>7633</v>
      </c>
      <c r="B144" s="1458" t="s">
        <v>7109</v>
      </c>
      <c r="C144" s="1444" t="s">
        <v>7126</v>
      </c>
      <c r="D144" s="1457">
        <v>0</v>
      </c>
      <c r="E144" s="1470">
        <f t="shared" si="4"/>
        <v>0</v>
      </c>
      <c r="F144" s="1457">
        <v>0</v>
      </c>
      <c r="G144" s="1472">
        <v>3</v>
      </c>
      <c r="H144" s="1473">
        <v>147675</v>
      </c>
      <c r="I144" s="1474">
        <f t="shared" si="5"/>
        <v>49225</v>
      </c>
    </row>
    <row r="145" spans="1:9" ht="11.25" customHeight="1">
      <c r="A145" s="1456" t="s">
        <v>7634</v>
      </c>
      <c r="B145" s="1458" t="s">
        <v>7109</v>
      </c>
      <c r="C145" s="1483" t="s">
        <v>7127</v>
      </c>
      <c r="D145" s="1457">
        <v>6</v>
      </c>
      <c r="E145" s="1470">
        <f t="shared" si="4"/>
        <v>295350</v>
      </c>
      <c r="F145" s="1470">
        <v>49225</v>
      </c>
      <c r="G145" s="1472">
        <v>1</v>
      </c>
      <c r="H145" s="1473">
        <v>50160</v>
      </c>
      <c r="I145" s="1474">
        <f t="shared" si="5"/>
        <v>50160</v>
      </c>
    </row>
    <row r="146" spans="1:9" ht="11.25" customHeight="1">
      <c r="A146" s="1456" t="s">
        <v>7635</v>
      </c>
      <c r="B146" s="1458" t="s">
        <v>7109</v>
      </c>
      <c r="C146" s="1456" t="s">
        <v>7128</v>
      </c>
      <c r="D146" s="1457">
        <v>1</v>
      </c>
      <c r="E146" s="1470">
        <f t="shared" si="4"/>
        <v>50160</v>
      </c>
      <c r="F146" s="1470">
        <v>50160</v>
      </c>
      <c r="G146" s="1472">
        <v>1</v>
      </c>
      <c r="H146" s="1473">
        <v>59400</v>
      </c>
      <c r="I146" s="1474">
        <f t="shared" si="5"/>
        <v>59400</v>
      </c>
    </row>
    <row r="147" spans="1:9" ht="11.25" customHeight="1">
      <c r="A147" s="1456" t="s">
        <v>7636</v>
      </c>
      <c r="B147" s="1458" t="s">
        <v>7109</v>
      </c>
      <c r="C147" s="1483" t="s">
        <v>7129</v>
      </c>
      <c r="D147" s="1457">
        <v>6</v>
      </c>
      <c r="E147" s="1470">
        <f t="shared" si="4"/>
        <v>356400</v>
      </c>
      <c r="F147" s="1470">
        <v>59400</v>
      </c>
      <c r="G147" s="1472">
        <v>1</v>
      </c>
      <c r="H147" s="1473">
        <v>59400</v>
      </c>
      <c r="I147" s="1474">
        <f t="shared" si="5"/>
        <v>59400</v>
      </c>
    </row>
    <row r="148" spans="1:9" ht="11.25" customHeight="1">
      <c r="A148" s="1456" t="s">
        <v>7109</v>
      </c>
      <c r="B148" s="1456" t="s">
        <v>7109</v>
      </c>
      <c r="C148" s="1483" t="s">
        <v>7129</v>
      </c>
      <c r="D148" s="1457">
        <v>0</v>
      </c>
      <c r="E148" s="1470">
        <f t="shared" si="4"/>
        <v>0</v>
      </c>
      <c r="F148" s="1457">
        <v>0</v>
      </c>
      <c r="G148" s="1472"/>
      <c r="H148" s="1473">
        <v>0</v>
      </c>
      <c r="I148" s="1474"/>
    </row>
    <row r="149" spans="1:9" ht="14.25" customHeight="1">
      <c r="A149" s="1456" t="s">
        <v>7130</v>
      </c>
      <c r="B149" s="1456" t="s">
        <v>7130</v>
      </c>
      <c r="C149" s="1444" t="s">
        <v>7131</v>
      </c>
      <c r="D149" s="1457">
        <v>0</v>
      </c>
      <c r="E149" s="1470">
        <f t="shared" si="4"/>
        <v>0</v>
      </c>
      <c r="F149" s="1457">
        <v>0</v>
      </c>
      <c r="G149" s="1484"/>
      <c r="H149" s="1485">
        <v>0</v>
      </c>
      <c r="I149" s="1474"/>
    </row>
    <row r="150" spans="1:9" ht="14.25" customHeight="1">
      <c r="A150" s="1456" t="s">
        <v>7637</v>
      </c>
      <c r="B150" s="1458" t="s">
        <v>7638</v>
      </c>
      <c r="C150" s="1456" t="s">
        <v>7108</v>
      </c>
      <c r="D150" s="1457">
        <v>0</v>
      </c>
      <c r="E150" s="1470">
        <f t="shared" si="4"/>
        <v>0</v>
      </c>
      <c r="F150" s="1457">
        <v>0</v>
      </c>
      <c r="G150" s="1472">
        <v>1</v>
      </c>
      <c r="H150" s="1473">
        <v>63789</v>
      </c>
      <c r="I150" s="1474">
        <f t="shared" si="5"/>
        <v>63789</v>
      </c>
    </row>
    <row r="151" spans="1:9" ht="14.25" customHeight="1">
      <c r="A151" s="1456" t="s">
        <v>7639</v>
      </c>
      <c r="B151" s="1458" t="s">
        <v>7640</v>
      </c>
      <c r="C151" s="1456" t="s">
        <v>7132</v>
      </c>
      <c r="D151" s="1457">
        <v>0</v>
      </c>
      <c r="E151" s="1470">
        <f t="shared" si="4"/>
        <v>0</v>
      </c>
      <c r="F151" s="1457">
        <v>0</v>
      </c>
      <c r="G151" s="1472">
        <v>1</v>
      </c>
      <c r="H151" s="1473">
        <v>6707.8</v>
      </c>
      <c r="I151" s="1474">
        <f>H152/G152</f>
        <v>10686.5</v>
      </c>
    </row>
    <row r="152" spans="1:9" ht="14.25" customHeight="1">
      <c r="A152" s="1456" t="s">
        <v>7641</v>
      </c>
      <c r="B152" s="1458" t="s">
        <v>7600</v>
      </c>
      <c r="C152" s="1456" t="s">
        <v>7133</v>
      </c>
      <c r="D152" s="1457">
        <v>0</v>
      </c>
      <c r="E152" s="1470">
        <f t="shared" si="4"/>
        <v>0</v>
      </c>
      <c r="F152" s="1470">
        <v>0</v>
      </c>
      <c r="G152" s="1472">
        <v>1</v>
      </c>
      <c r="H152" s="1473">
        <v>10686.5</v>
      </c>
      <c r="I152" s="1474">
        <f>H153/G153</f>
        <v>10686.5</v>
      </c>
    </row>
    <row r="153" spans="1:9" ht="14.25" customHeight="1">
      <c r="A153" s="1456" t="s">
        <v>7642</v>
      </c>
      <c r="B153" s="1458" t="s">
        <v>7600</v>
      </c>
      <c r="C153" s="1456" t="s">
        <v>7134</v>
      </c>
      <c r="D153" s="1457">
        <v>0</v>
      </c>
      <c r="E153" s="1470">
        <f t="shared" si="4"/>
        <v>0</v>
      </c>
      <c r="F153" s="1470">
        <v>0</v>
      </c>
      <c r="G153" s="1472">
        <v>1</v>
      </c>
      <c r="H153" s="1473">
        <v>10686.5</v>
      </c>
      <c r="I153" s="1474">
        <f t="shared" si="5"/>
        <v>10686.5</v>
      </c>
    </row>
    <row r="154" spans="1:9" ht="14.25" customHeight="1">
      <c r="A154" s="1456" t="s">
        <v>7643</v>
      </c>
      <c r="B154" s="1458" t="s">
        <v>7644</v>
      </c>
      <c r="C154" s="1477" t="s">
        <v>7135</v>
      </c>
      <c r="D154" s="1457">
        <v>3</v>
      </c>
      <c r="E154" s="1470">
        <f t="shared" si="4"/>
        <v>13035</v>
      </c>
      <c r="F154" s="1470">
        <v>4345</v>
      </c>
      <c r="G154" s="1472">
        <v>13</v>
      </c>
      <c r="H154" s="1473">
        <v>56485</v>
      </c>
      <c r="I154" s="1474">
        <f t="shared" si="5"/>
        <v>4345</v>
      </c>
    </row>
    <row r="155" spans="1:9" ht="14.25" customHeight="1">
      <c r="A155" s="1456" t="s">
        <v>7645</v>
      </c>
      <c r="B155" s="1458" t="s">
        <v>7644</v>
      </c>
      <c r="C155" s="1477" t="s">
        <v>7136</v>
      </c>
      <c r="D155" s="1457">
        <v>0</v>
      </c>
      <c r="E155" s="1470">
        <f t="shared" si="4"/>
        <v>0</v>
      </c>
      <c r="F155" s="1470">
        <v>0</v>
      </c>
      <c r="G155" s="1472"/>
      <c r="H155" s="1473">
        <v>0</v>
      </c>
      <c r="I155" s="1474"/>
    </row>
    <row r="156" spans="1:9" ht="14.25" customHeight="1">
      <c r="A156" s="1456" t="s">
        <v>7646</v>
      </c>
      <c r="B156" s="1458" t="s">
        <v>7644</v>
      </c>
      <c r="C156" s="1477" t="s">
        <v>7137</v>
      </c>
      <c r="D156" s="1457">
        <v>0</v>
      </c>
      <c r="E156" s="1470">
        <f t="shared" si="4"/>
        <v>0</v>
      </c>
      <c r="F156" s="1470">
        <v>0</v>
      </c>
      <c r="G156" s="1486">
        <v>4</v>
      </c>
      <c r="H156" s="1473">
        <v>12672</v>
      </c>
      <c r="I156" s="1474">
        <f t="shared" si="5"/>
        <v>3168</v>
      </c>
    </row>
    <row r="157" spans="1:9" ht="14.25" customHeight="1">
      <c r="A157" s="1456" t="s">
        <v>7647</v>
      </c>
      <c r="B157" s="1458" t="s">
        <v>7648</v>
      </c>
      <c r="C157" s="1477" t="s">
        <v>7138</v>
      </c>
      <c r="D157" s="1457">
        <v>0</v>
      </c>
      <c r="E157" s="1470">
        <f t="shared" si="4"/>
        <v>0</v>
      </c>
      <c r="F157" s="1470">
        <v>0</v>
      </c>
      <c r="G157" s="1486">
        <v>3</v>
      </c>
      <c r="H157" s="1473">
        <v>11079.84</v>
      </c>
      <c r="I157" s="1474">
        <f t="shared" si="5"/>
        <v>3693.28</v>
      </c>
    </row>
    <row r="158" spans="1:9" ht="14.25" customHeight="1">
      <c r="A158" s="1456" t="s">
        <v>7649</v>
      </c>
      <c r="B158" s="1458" t="s">
        <v>7650</v>
      </c>
      <c r="C158" s="1477" t="s">
        <v>7139</v>
      </c>
      <c r="D158" s="1457">
        <v>1</v>
      </c>
      <c r="E158" s="1470">
        <f t="shared" si="4"/>
        <v>3693.28</v>
      </c>
      <c r="F158" s="1470">
        <v>3693.28</v>
      </c>
      <c r="G158" s="1487">
        <v>2</v>
      </c>
      <c r="H158" s="1479">
        <v>7386.56</v>
      </c>
      <c r="I158" s="1480">
        <f t="shared" si="5"/>
        <v>3693.28</v>
      </c>
    </row>
    <row r="159" spans="1:9" ht="14.25" customHeight="1">
      <c r="A159" s="1456" t="s">
        <v>7651</v>
      </c>
      <c r="B159" s="1458" t="s">
        <v>7650</v>
      </c>
      <c r="C159" s="1477" t="s">
        <v>7140</v>
      </c>
      <c r="D159" s="1457">
        <v>3</v>
      </c>
      <c r="E159" s="1470">
        <f t="shared" si="4"/>
        <v>11079.84</v>
      </c>
      <c r="F159" s="1470">
        <v>3693.28</v>
      </c>
      <c r="G159" s="1487">
        <v>7</v>
      </c>
      <c r="H159" s="1479">
        <v>25852.959999999999</v>
      </c>
      <c r="I159" s="1480">
        <f t="shared" si="5"/>
        <v>3693.2799999999997</v>
      </c>
    </row>
    <row r="160" spans="1:9" ht="14.25" customHeight="1">
      <c r="A160" s="1456" t="s">
        <v>7652</v>
      </c>
      <c r="B160" s="1458" t="s">
        <v>7653</v>
      </c>
      <c r="C160" s="1477" t="s">
        <v>7141</v>
      </c>
      <c r="D160" s="1457">
        <v>0</v>
      </c>
      <c r="E160" s="1470">
        <f t="shared" si="4"/>
        <v>0</v>
      </c>
      <c r="F160" s="1470">
        <v>0</v>
      </c>
      <c r="G160" s="1487">
        <v>225</v>
      </c>
      <c r="H160" s="1479">
        <v>376936.14473684214</v>
      </c>
      <c r="I160" s="1480">
        <f t="shared" si="5"/>
        <v>1675.2717543859651</v>
      </c>
    </row>
    <row r="161" spans="1:9" ht="14.25" customHeight="1">
      <c r="A161" s="1456" t="s">
        <v>7654</v>
      </c>
      <c r="B161" s="1458" t="s">
        <v>7617</v>
      </c>
      <c r="C161" s="1477" t="s">
        <v>7142</v>
      </c>
      <c r="D161" s="1457">
        <v>126</v>
      </c>
      <c r="E161" s="1470">
        <f t="shared" si="4"/>
        <v>211084.24049999999</v>
      </c>
      <c r="F161" s="1470">
        <v>1675.2717499999999</v>
      </c>
      <c r="G161" s="1487">
        <v>36</v>
      </c>
      <c r="H161" s="1479">
        <v>164138.43840000001</v>
      </c>
      <c r="I161" s="1480">
        <f t="shared" si="5"/>
        <v>4559.4010666666672</v>
      </c>
    </row>
    <row r="162" spans="1:9" ht="14.25" customHeight="1">
      <c r="A162" s="1456" t="s">
        <v>7655</v>
      </c>
      <c r="B162" s="1458" t="s">
        <v>7656</v>
      </c>
      <c r="C162" s="1477" t="s">
        <v>7143</v>
      </c>
      <c r="D162" s="1457">
        <v>11</v>
      </c>
      <c r="E162" s="1470">
        <f t="shared" si="4"/>
        <v>50153.411</v>
      </c>
      <c r="F162" s="1470">
        <v>4559.4009999999998</v>
      </c>
      <c r="G162" s="1487">
        <v>1</v>
      </c>
      <c r="H162" s="1479">
        <v>9771.3700000000008</v>
      </c>
      <c r="I162" s="1480">
        <f t="shared" si="5"/>
        <v>9771.3700000000008</v>
      </c>
    </row>
    <row r="163" spans="1:9" ht="14.25" customHeight="1">
      <c r="A163" s="1456" t="s">
        <v>7144</v>
      </c>
      <c r="B163" s="1456" t="s">
        <v>7144</v>
      </c>
      <c r="C163" s="1477" t="s">
        <v>7145</v>
      </c>
      <c r="D163" s="1457">
        <v>0</v>
      </c>
      <c r="E163" s="1470">
        <f t="shared" si="4"/>
        <v>0</v>
      </c>
      <c r="F163" s="1470">
        <v>0</v>
      </c>
      <c r="G163" s="1487"/>
      <c r="H163" s="1479">
        <v>0</v>
      </c>
      <c r="I163" s="1480"/>
    </row>
    <row r="164" spans="1:9" ht="14.25" customHeight="1">
      <c r="A164" s="1456" t="s">
        <v>7146</v>
      </c>
      <c r="B164" s="1456" t="s">
        <v>7146</v>
      </c>
      <c r="C164" s="1477" t="s">
        <v>7147</v>
      </c>
      <c r="D164" s="1457">
        <v>0</v>
      </c>
      <c r="E164" s="1470">
        <f t="shared" si="4"/>
        <v>0</v>
      </c>
      <c r="F164" s="1470">
        <v>0</v>
      </c>
      <c r="G164" s="1487"/>
      <c r="H164" s="1479">
        <v>0</v>
      </c>
      <c r="I164" s="1480"/>
    </row>
    <row r="165" spans="1:9" ht="14.25" customHeight="1">
      <c r="A165" s="1456" t="s">
        <v>7657</v>
      </c>
      <c r="B165" s="1458" t="s">
        <v>7648</v>
      </c>
      <c r="C165" s="1477" t="s">
        <v>7148</v>
      </c>
      <c r="D165" s="1457">
        <v>0</v>
      </c>
      <c r="E165" s="1470">
        <f t="shared" si="4"/>
        <v>0</v>
      </c>
      <c r="F165" s="1470">
        <v>0</v>
      </c>
      <c r="G165" s="1487"/>
      <c r="H165" s="1479">
        <v>0</v>
      </c>
      <c r="I165" s="1480"/>
    </row>
    <row r="166" spans="1:9" ht="14.25" customHeight="1">
      <c r="A166" s="1456" t="s">
        <v>7657</v>
      </c>
      <c r="B166" s="1458" t="s">
        <v>7648</v>
      </c>
      <c r="C166" s="1477" t="s">
        <v>7148</v>
      </c>
      <c r="D166" s="1457">
        <v>0</v>
      </c>
      <c r="E166" s="1470">
        <f t="shared" si="4"/>
        <v>0</v>
      </c>
      <c r="F166" s="1470">
        <v>0</v>
      </c>
      <c r="G166" s="1487">
        <v>17</v>
      </c>
      <c r="H166" s="1479">
        <v>56100</v>
      </c>
      <c r="I166" s="1480">
        <f t="shared" si="5"/>
        <v>3300</v>
      </c>
    </row>
    <row r="167" spans="1:9" ht="14.25" customHeight="1">
      <c r="A167" s="1456" t="s">
        <v>7658</v>
      </c>
      <c r="B167" s="1458" t="s">
        <v>7648</v>
      </c>
      <c r="C167" s="1477" t="s">
        <v>7149</v>
      </c>
      <c r="D167" s="1457">
        <v>2</v>
      </c>
      <c r="E167" s="1470">
        <f t="shared" si="4"/>
        <v>6600</v>
      </c>
      <c r="F167" s="1470">
        <v>3300</v>
      </c>
      <c r="G167" s="1486">
        <v>4</v>
      </c>
      <c r="H167" s="1473">
        <v>14388</v>
      </c>
      <c r="I167" s="1474">
        <f t="shared" si="5"/>
        <v>3597</v>
      </c>
    </row>
    <row r="168" spans="1:9" ht="14.25" customHeight="1">
      <c r="A168" s="1456" t="s">
        <v>7658</v>
      </c>
      <c r="B168" s="1458" t="s">
        <v>7648</v>
      </c>
      <c r="C168" s="1477" t="s">
        <v>7149</v>
      </c>
      <c r="D168" s="1457">
        <v>0</v>
      </c>
      <c r="E168" s="1470">
        <f t="shared" si="4"/>
        <v>0</v>
      </c>
      <c r="F168" s="1470">
        <v>3300</v>
      </c>
      <c r="G168" s="1488">
        <v>9</v>
      </c>
      <c r="H168" s="1473">
        <v>32373</v>
      </c>
      <c r="I168" s="1474">
        <f t="shared" si="5"/>
        <v>3597</v>
      </c>
    </row>
    <row r="169" spans="1:9" ht="15" customHeight="1">
      <c r="A169" s="1456" t="s">
        <v>7659</v>
      </c>
      <c r="B169" s="1458" t="s">
        <v>7571</v>
      </c>
      <c r="C169" s="1444" t="s">
        <v>7150</v>
      </c>
      <c r="D169" s="1457">
        <v>0</v>
      </c>
      <c r="E169" s="1470">
        <f t="shared" si="4"/>
        <v>0</v>
      </c>
      <c r="F169" s="1470">
        <v>0</v>
      </c>
      <c r="G169" s="1488"/>
      <c r="H169" s="1473">
        <v>0</v>
      </c>
      <c r="I169" s="1474"/>
    </row>
    <row r="170" spans="1:9" ht="18" customHeight="1">
      <c r="A170" s="1489" t="s">
        <v>7660</v>
      </c>
      <c r="B170" s="1458" t="s">
        <v>7650</v>
      </c>
      <c r="C170" s="1456" t="s">
        <v>7151</v>
      </c>
      <c r="D170" s="1457">
        <v>1</v>
      </c>
      <c r="E170" s="1470">
        <f t="shared" si="4"/>
        <v>3693.28</v>
      </c>
      <c r="F170" s="1470">
        <v>3693.28</v>
      </c>
      <c r="G170" s="1488">
        <v>7</v>
      </c>
      <c r="H170" s="1490">
        <v>25852.959999999999</v>
      </c>
      <c r="I170" s="1474">
        <f t="shared" si="5"/>
        <v>3693.2799999999997</v>
      </c>
    </row>
    <row r="171" spans="1:9" ht="18" customHeight="1">
      <c r="A171" s="1491" t="s">
        <v>7661</v>
      </c>
      <c r="B171" s="1458" t="s">
        <v>7653</v>
      </c>
      <c r="C171" s="1456" t="s">
        <v>7152</v>
      </c>
      <c r="D171" s="1457">
        <v>2</v>
      </c>
      <c r="E171" s="1470">
        <f t="shared" si="4"/>
        <v>7386.56</v>
      </c>
      <c r="F171" s="1470">
        <v>3693.28</v>
      </c>
      <c r="G171" s="1488">
        <v>2</v>
      </c>
      <c r="H171" s="1490">
        <v>7386.56</v>
      </c>
      <c r="I171" s="1474">
        <f t="shared" si="5"/>
        <v>3693.28</v>
      </c>
    </row>
    <row r="172" spans="1:9" ht="18" customHeight="1">
      <c r="A172" s="1491" t="s">
        <v>7662</v>
      </c>
      <c r="B172" s="1458" t="s">
        <v>7653</v>
      </c>
      <c r="C172" s="1456" t="s">
        <v>7153</v>
      </c>
      <c r="D172" s="1457">
        <v>0</v>
      </c>
      <c r="E172" s="1470">
        <f t="shared" si="4"/>
        <v>0</v>
      </c>
      <c r="F172" s="1470">
        <v>0</v>
      </c>
      <c r="G172" s="1488">
        <v>1</v>
      </c>
      <c r="H172" s="1490">
        <v>3693.28</v>
      </c>
      <c r="I172" s="1474">
        <f t="shared" si="5"/>
        <v>3693.28</v>
      </c>
    </row>
    <row r="173" spans="1:9" ht="18" customHeight="1">
      <c r="A173" s="1458" t="s">
        <v>7663</v>
      </c>
      <c r="B173" s="1458" t="s">
        <v>7084</v>
      </c>
      <c r="C173" s="1458" t="s">
        <v>7664</v>
      </c>
      <c r="D173" s="1458">
        <v>1</v>
      </c>
      <c r="E173" s="1470">
        <f t="shared" si="4"/>
        <v>27610</v>
      </c>
      <c r="F173" s="1458">
        <v>27610</v>
      </c>
      <c r="G173" s="1488"/>
      <c r="H173" s="1490"/>
      <c r="I173" s="1474"/>
    </row>
    <row r="174" spans="1:9" ht="18" customHeight="1">
      <c r="A174" s="1458" t="s">
        <v>7665</v>
      </c>
      <c r="B174" s="1458" t="s">
        <v>7084</v>
      </c>
      <c r="C174" s="1458" t="s">
        <v>7666</v>
      </c>
      <c r="D174" s="1458">
        <v>1</v>
      </c>
      <c r="E174" s="1470">
        <f t="shared" si="4"/>
        <v>27610</v>
      </c>
      <c r="F174" s="1458">
        <v>27610</v>
      </c>
      <c r="G174" s="1488"/>
      <c r="H174" s="1490"/>
      <c r="I174" s="1474"/>
    </row>
    <row r="175" spans="1:9" ht="18" customHeight="1">
      <c r="A175" s="1458" t="s">
        <v>7667</v>
      </c>
      <c r="B175" s="1458" t="s">
        <v>7084</v>
      </c>
      <c r="C175" s="1458" t="s">
        <v>7668</v>
      </c>
      <c r="D175" s="1458">
        <v>1</v>
      </c>
      <c r="E175" s="1470">
        <f t="shared" si="4"/>
        <v>16918</v>
      </c>
      <c r="F175" s="1458">
        <v>16918</v>
      </c>
      <c r="G175" s="1488"/>
      <c r="H175" s="1490"/>
      <c r="I175" s="1474"/>
    </row>
    <row r="176" spans="1:9" ht="18" customHeight="1">
      <c r="A176" s="1458" t="s">
        <v>7669</v>
      </c>
      <c r="B176" s="1458" t="s">
        <v>7109</v>
      </c>
      <c r="C176" s="1458" t="s">
        <v>7670</v>
      </c>
      <c r="D176" s="1458">
        <v>13</v>
      </c>
      <c r="E176" s="1470">
        <f t="shared" si="4"/>
        <v>639925</v>
      </c>
      <c r="F176" s="1458">
        <v>49225</v>
      </c>
      <c r="G176" s="1488"/>
      <c r="H176" s="1490"/>
      <c r="I176" s="1474"/>
    </row>
    <row r="177" spans="1:10" ht="18" customHeight="1">
      <c r="A177" s="1458" t="s">
        <v>7671</v>
      </c>
      <c r="B177" s="1458" t="s">
        <v>7109</v>
      </c>
      <c r="C177" s="1458" t="s">
        <v>7672</v>
      </c>
      <c r="D177" s="1458">
        <v>3</v>
      </c>
      <c r="E177" s="1470">
        <f t="shared" si="4"/>
        <v>147675</v>
      </c>
      <c r="F177" s="1458">
        <v>49225</v>
      </c>
      <c r="G177" s="1488"/>
      <c r="H177" s="1490"/>
      <c r="I177" s="1474"/>
    </row>
    <row r="178" spans="1:10" ht="18" customHeight="1">
      <c r="A178" s="1458" t="s">
        <v>7673</v>
      </c>
      <c r="B178" s="1458" t="s">
        <v>7109</v>
      </c>
      <c r="C178" s="1458" t="s">
        <v>7674</v>
      </c>
      <c r="D178" s="1458">
        <v>2</v>
      </c>
      <c r="E178" s="1470">
        <f t="shared" si="4"/>
        <v>98450</v>
      </c>
      <c r="F178" s="1458">
        <v>49225</v>
      </c>
      <c r="G178" s="1488"/>
      <c r="H178" s="1490"/>
      <c r="I178" s="1474"/>
    </row>
    <row r="179" spans="1:10">
      <c r="A179" s="1492" t="s">
        <v>7154</v>
      </c>
      <c r="B179" s="1492"/>
      <c r="C179" s="1493"/>
      <c r="D179" s="1494"/>
      <c r="E179" s="1433">
        <f>SUM(E180:E189)</f>
        <v>199210</v>
      </c>
      <c r="F179" s="1495"/>
      <c r="G179" s="1468"/>
      <c r="H179" s="1436">
        <f>+H180+H181+H182+H183+H184+H185+H186</f>
        <v>125840</v>
      </c>
      <c r="I179" s="1469"/>
    </row>
    <row r="180" spans="1:10" ht="12" customHeight="1">
      <c r="A180" s="1477" t="s">
        <v>7675</v>
      </c>
      <c r="B180" s="1458" t="s">
        <v>7676</v>
      </c>
      <c r="C180" s="1444" t="s">
        <v>7155</v>
      </c>
      <c r="D180" s="1457">
        <v>0</v>
      </c>
      <c r="E180" s="1470">
        <f>D180*F180</f>
        <v>0</v>
      </c>
      <c r="F180" s="1470">
        <v>0</v>
      </c>
      <c r="G180" s="1496"/>
      <c r="H180" s="1480"/>
      <c r="I180" s="1449"/>
    </row>
    <row r="181" spans="1:10" ht="12" customHeight="1">
      <c r="A181" s="1477" t="s">
        <v>7677</v>
      </c>
      <c r="B181" s="1458" t="s">
        <v>7678</v>
      </c>
      <c r="C181" s="1445" t="s">
        <v>7156</v>
      </c>
      <c r="D181" s="1457">
        <v>0</v>
      </c>
      <c r="E181" s="1470">
        <f t="shared" ref="E181:E189" si="6">D181*F181</f>
        <v>0</v>
      </c>
      <c r="F181" s="1470">
        <v>0</v>
      </c>
      <c r="G181" s="1496"/>
      <c r="H181" s="1480"/>
      <c r="I181" s="1449"/>
    </row>
    <row r="182" spans="1:10" ht="12" customHeight="1">
      <c r="A182" s="1477" t="s">
        <v>7679</v>
      </c>
      <c r="B182" s="1458" t="s">
        <v>7680</v>
      </c>
      <c r="C182" s="1497" t="s">
        <v>7157</v>
      </c>
      <c r="D182" s="1446">
        <v>7</v>
      </c>
      <c r="E182" s="1470">
        <f t="shared" si="6"/>
        <v>11550</v>
      </c>
      <c r="F182" s="1454">
        <v>1650</v>
      </c>
      <c r="G182" s="1496">
        <v>2</v>
      </c>
      <c r="H182" s="1480">
        <v>3300</v>
      </c>
      <c r="I182" s="1480">
        <f t="shared" ref="I182:I187" si="7">H182/G182</f>
        <v>1650</v>
      </c>
    </row>
    <row r="183" spans="1:10" ht="22.5" customHeight="1">
      <c r="A183" s="1477" t="s">
        <v>7681</v>
      </c>
      <c r="B183" s="1458" t="s">
        <v>7678</v>
      </c>
      <c r="C183" s="1483" t="s">
        <v>7158</v>
      </c>
      <c r="D183" s="1457">
        <v>0</v>
      </c>
      <c r="E183" s="1470">
        <f t="shared" si="6"/>
        <v>0</v>
      </c>
      <c r="F183" s="1470">
        <v>0</v>
      </c>
      <c r="G183" s="1496">
        <v>1</v>
      </c>
      <c r="H183" s="1480">
        <v>10780</v>
      </c>
      <c r="I183" s="1480"/>
    </row>
    <row r="184" spans="1:10" ht="12" customHeight="1">
      <c r="A184" s="1477" t="s">
        <v>7682</v>
      </c>
      <c r="B184" s="1458" t="s">
        <v>7676</v>
      </c>
      <c r="C184" s="1445" t="s">
        <v>7159</v>
      </c>
      <c r="D184" s="1457">
        <v>0</v>
      </c>
      <c r="E184" s="1470">
        <f t="shared" si="6"/>
        <v>0</v>
      </c>
      <c r="F184" s="1470">
        <v>0</v>
      </c>
      <c r="G184" s="1496"/>
      <c r="H184" s="1480"/>
      <c r="I184" s="1480"/>
    </row>
    <row r="185" spans="1:10" ht="12" customHeight="1">
      <c r="A185" s="1477" t="s">
        <v>7683</v>
      </c>
      <c r="B185" s="1458" t="s">
        <v>7676</v>
      </c>
      <c r="C185" s="1456" t="s">
        <v>7160</v>
      </c>
      <c r="D185" s="1446">
        <v>1</v>
      </c>
      <c r="E185" s="1470">
        <f t="shared" si="6"/>
        <v>55880</v>
      </c>
      <c r="F185" s="1454">
        <v>55880</v>
      </c>
      <c r="G185" s="1496">
        <v>1</v>
      </c>
      <c r="H185" s="1480">
        <v>55880</v>
      </c>
      <c r="I185" s="1480">
        <f t="shared" si="7"/>
        <v>55880</v>
      </c>
      <c r="J185" s="3"/>
    </row>
    <row r="186" spans="1:10" ht="15.75" customHeight="1">
      <c r="A186" s="1477" t="s">
        <v>7684</v>
      </c>
      <c r="B186" s="1458" t="s">
        <v>7676</v>
      </c>
      <c r="C186" s="1456" t="s">
        <v>7161</v>
      </c>
      <c r="D186" s="1446">
        <v>1</v>
      </c>
      <c r="E186" s="1470">
        <f t="shared" si="6"/>
        <v>55880</v>
      </c>
      <c r="F186" s="1454">
        <v>55880</v>
      </c>
      <c r="G186" s="1496">
        <v>1</v>
      </c>
      <c r="H186" s="1480">
        <v>55880</v>
      </c>
      <c r="I186" s="1480">
        <f t="shared" si="7"/>
        <v>55880</v>
      </c>
      <c r="J186" s="3"/>
    </row>
    <row r="187" spans="1:10" ht="0.75" customHeight="1">
      <c r="A187" s="1477" t="s">
        <v>7685</v>
      </c>
      <c r="B187" s="1458" t="s">
        <v>7648</v>
      </c>
      <c r="C187" s="1456" t="s">
        <v>7162</v>
      </c>
      <c r="D187" s="1457">
        <v>0</v>
      </c>
      <c r="E187" s="1470">
        <f t="shared" si="6"/>
        <v>0</v>
      </c>
      <c r="F187" s="1470">
        <v>0</v>
      </c>
      <c r="G187" s="1496">
        <v>1</v>
      </c>
      <c r="H187" s="1480">
        <v>10780</v>
      </c>
      <c r="I187" s="1480">
        <f t="shared" si="7"/>
        <v>10780</v>
      </c>
      <c r="J187" s="3"/>
    </row>
    <row r="188" spans="1:10" ht="12" customHeight="1">
      <c r="A188" s="1444"/>
      <c r="B188" s="1444"/>
      <c r="C188" s="1445" t="s">
        <v>7163</v>
      </c>
      <c r="D188" s="1457">
        <v>0</v>
      </c>
      <c r="E188" s="1470">
        <f t="shared" si="6"/>
        <v>0</v>
      </c>
      <c r="F188" s="1470">
        <v>0</v>
      </c>
      <c r="G188" s="1460"/>
      <c r="H188" s="1480"/>
      <c r="I188" s="1449"/>
      <c r="J188" s="3"/>
    </row>
    <row r="189" spans="1:10" ht="12" customHeight="1">
      <c r="A189" s="1458" t="s">
        <v>7686</v>
      </c>
      <c r="B189" s="1458" t="s">
        <v>7687</v>
      </c>
      <c r="C189" s="1458" t="s">
        <v>7688</v>
      </c>
      <c r="D189" s="1471">
        <v>1</v>
      </c>
      <c r="E189" s="1470">
        <f t="shared" si="6"/>
        <v>75900</v>
      </c>
      <c r="F189" s="1470">
        <v>75900</v>
      </c>
      <c r="G189" s="1430"/>
      <c r="H189" s="1431"/>
      <c r="I189" s="1431"/>
      <c r="J189" s="3"/>
    </row>
    <row r="190" spans="1:10" ht="12" customHeight="1">
      <c r="A190" s="1498" t="s">
        <v>7164</v>
      </c>
      <c r="B190" s="1498"/>
      <c r="C190" s="1499"/>
      <c r="D190" s="1500"/>
      <c r="E190" s="1501">
        <f>SUM(E191:E209)</f>
        <v>936386</v>
      </c>
      <c r="F190" s="1502"/>
      <c r="G190" s="1442"/>
      <c r="H190" s="1436">
        <f>SUM(H191:H209)</f>
        <v>1863411.12</v>
      </c>
      <c r="I190" s="1503"/>
      <c r="J190" s="3"/>
    </row>
    <row r="191" spans="1:10" ht="12" customHeight="1">
      <c r="A191" s="1477" t="s">
        <v>7646</v>
      </c>
      <c r="B191" s="1458" t="s">
        <v>7644</v>
      </c>
      <c r="C191" s="1504" t="s">
        <v>7165</v>
      </c>
      <c r="D191" s="1446">
        <v>7</v>
      </c>
      <c r="E191" s="1454">
        <f>D191*F191</f>
        <v>17325</v>
      </c>
      <c r="F191" s="1454">
        <v>2475</v>
      </c>
      <c r="G191" s="1505">
        <v>8</v>
      </c>
      <c r="H191" s="1451">
        <f>+F191*G191</f>
        <v>19800</v>
      </c>
      <c r="I191" s="1480">
        <f>H191/G191</f>
        <v>2475</v>
      </c>
      <c r="J191" s="3"/>
    </row>
    <row r="192" spans="1:10" ht="12" customHeight="1">
      <c r="A192" s="1477" t="s">
        <v>7643</v>
      </c>
      <c r="B192" s="1458" t="s">
        <v>7644</v>
      </c>
      <c r="C192" s="1504" t="s">
        <v>7166</v>
      </c>
      <c r="D192" s="1446">
        <v>0</v>
      </c>
      <c r="E192" s="1454">
        <f t="shared" ref="E192:E209" si="8">D192*F192</f>
        <v>0</v>
      </c>
      <c r="F192" s="1454">
        <v>0</v>
      </c>
      <c r="G192" s="1505"/>
      <c r="H192" s="1451"/>
      <c r="I192" s="1480"/>
      <c r="J192" s="3"/>
    </row>
    <row r="193" spans="1:10" ht="12" customHeight="1">
      <c r="A193" s="1477" t="s">
        <v>7689</v>
      </c>
      <c r="B193" s="1458" t="s">
        <v>7644</v>
      </c>
      <c r="C193" s="1456" t="s">
        <v>7167</v>
      </c>
      <c r="D193" s="1446">
        <v>0</v>
      </c>
      <c r="E193" s="1454">
        <f t="shared" si="8"/>
        <v>0</v>
      </c>
      <c r="F193" s="1454">
        <v>0</v>
      </c>
      <c r="G193" s="1505"/>
      <c r="H193" s="1451"/>
      <c r="I193" s="1480"/>
      <c r="J193" s="3"/>
    </row>
    <row r="194" spans="1:10" ht="12" customHeight="1">
      <c r="A194" s="1477" t="s">
        <v>7690</v>
      </c>
      <c r="B194" s="1458" t="s">
        <v>7691</v>
      </c>
      <c r="C194" s="1504" t="s">
        <v>7168</v>
      </c>
      <c r="D194" s="1457">
        <v>0</v>
      </c>
      <c r="E194" s="1454">
        <f t="shared" si="8"/>
        <v>0</v>
      </c>
      <c r="F194" s="1470">
        <v>0</v>
      </c>
      <c r="G194" s="1505"/>
      <c r="H194" s="1451"/>
      <c r="I194" s="1480"/>
      <c r="J194" s="3"/>
    </row>
    <row r="195" spans="1:10" ht="12" customHeight="1">
      <c r="A195" s="1477" t="s">
        <v>7692</v>
      </c>
      <c r="B195" s="1458" t="s">
        <v>7693</v>
      </c>
      <c r="C195" s="1504" t="s">
        <v>7169</v>
      </c>
      <c r="D195" s="1446">
        <v>22</v>
      </c>
      <c r="E195" s="1454">
        <f t="shared" si="8"/>
        <v>209088</v>
      </c>
      <c r="F195" s="1454">
        <v>9504</v>
      </c>
      <c r="G195" s="1505">
        <v>54.01</v>
      </c>
      <c r="H195" s="1451">
        <f>+F195*G195</f>
        <v>513311.04</v>
      </c>
      <c r="I195" s="1480">
        <f>H195/G195</f>
        <v>9504</v>
      </c>
      <c r="J195" s="3"/>
    </row>
    <row r="196" spans="1:10" ht="12" customHeight="1">
      <c r="A196" s="1477" t="s">
        <v>7694</v>
      </c>
      <c r="B196" s="1458" t="s">
        <v>7100</v>
      </c>
      <c r="C196" s="1504" t="s">
        <v>7170</v>
      </c>
      <c r="D196" s="1446">
        <v>1</v>
      </c>
      <c r="E196" s="1454">
        <f t="shared" si="8"/>
        <v>37400</v>
      </c>
      <c r="F196" s="1454">
        <v>37400</v>
      </c>
      <c r="G196" s="1505">
        <v>8</v>
      </c>
      <c r="H196" s="1451">
        <f t="shared" ref="H196:H208" si="9">+F196*G196</f>
        <v>299200</v>
      </c>
      <c r="I196" s="1480">
        <f t="shared" ref="I196:I209" si="10">H196/G196</f>
        <v>37400</v>
      </c>
      <c r="J196" s="3"/>
    </row>
    <row r="197" spans="1:10" ht="12" customHeight="1">
      <c r="A197" s="1477" t="s">
        <v>7695</v>
      </c>
      <c r="B197" s="1458" t="s">
        <v>7691</v>
      </c>
      <c r="C197" s="1504" t="s">
        <v>7171</v>
      </c>
      <c r="D197" s="1457">
        <v>0</v>
      </c>
      <c r="E197" s="1454">
        <f t="shared" si="8"/>
        <v>0</v>
      </c>
      <c r="F197" s="1470">
        <v>0</v>
      </c>
      <c r="G197" s="1505"/>
      <c r="H197" s="1451"/>
      <c r="I197" s="1480"/>
      <c r="J197" s="3"/>
    </row>
    <row r="198" spans="1:10" ht="12" customHeight="1">
      <c r="A198" s="1477" t="s">
        <v>7657</v>
      </c>
      <c r="B198" s="1458" t="s">
        <v>7648</v>
      </c>
      <c r="C198" s="1482" t="s">
        <v>7172</v>
      </c>
      <c r="D198" s="1446">
        <v>4</v>
      </c>
      <c r="E198" s="1454">
        <f t="shared" si="8"/>
        <v>13200</v>
      </c>
      <c r="F198" s="1454">
        <v>3300</v>
      </c>
      <c r="G198" s="1505">
        <v>1</v>
      </c>
      <c r="H198" s="1451">
        <v>3597</v>
      </c>
      <c r="I198" s="1480">
        <f>H198/G198</f>
        <v>3597</v>
      </c>
      <c r="J198" s="3"/>
    </row>
    <row r="199" spans="1:10" ht="12" customHeight="1">
      <c r="A199" s="1477" t="s">
        <v>7696</v>
      </c>
      <c r="B199" s="1458" t="s">
        <v>7693</v>
      </c>
      <c r="C199" s="1477" t="s">
        <v>7169</v>
      </c>
      <c r="D199" s="1446">
        <v>38</v>
      </c>
      <c r="E199" s="1454">
        <f t="shared" si="8"/>
        <v>361152</v>
      </c>
      <c r="F199" s="1454">
        <v>9504</v>
      </c>
      <c r="G199" s="1505">
        <v>62</v>
      </c>
      <c r="H199" s="1451">
        <f>+F199*G199+59.08</f>
        <v>589307.07999999996</v>
      </c>
      <c r="I199" s="1480">
        <f t="shared" si="10"/>
        <v>9504.9529032258051</v>
      </c>
      <c r="J199" s="3"/>
    </row>
    <row r="200" spans="1:10" ht="12" customHeight="1">
      <c r="A200" s="1477" t="s">
        <v>7697</v>
      </c>
      <c r="B200" s="1458" t="s">
        <v>7644</v>
      </c>
      <c r="C200" s="703" t="s">
        <v>7173</v>
      </c>
      <c r="D200" s="1457">
        <v>0</v>
      </c>
      <c r="E200" s="1454">
        <f t="shared" si="8"/>
        <v>0</v>
      </c>
      <c r="F200" s="1470">
        <v>0</v>
      </c>
      <c r="G200" s="1505">
        <v>1</v>
      </c>
      <c r="H200" s="1451">
        <v>2585</v>
      </c>
      <c r="I200" s="1480">
        <f t="shared" si="10"/>
        <v>2585</v>
      </c>
      <c r="J200" s="3"/>
    </row>
    <row r="201" spans="1:10" ht="12" customHeight="1">
      <c r="A201" s="1477" t="s">
        <v>7698</v>
      </c>
      <c r="B201" s="1458" t="s">
        <v>7699</v>
      </c>
      <c r="C201" s="1477" t="s">
        <v>7174</v>
      </c>
      <c r="D201" s="1457">
        <v>0</v>
      </c>
      <c r="E201" s="1454">
        <f t="shared" si="8"/>
        <v>0</v>
      </c>
      <c r="F201" s="1470">
        <v>0</v>
      </c>
      <c r="G201" s="1505">
        <v>1</v>
      </c>
      <c r="H201" s="1451">
        <v>26290</v>
      </c>
      <c r="I201" s="1480">
        <f t="shared" si="10"/>
        <v>26290</v>
      </c>
      <c r="J201" s="3"/>
    </row>
    <row r="202" spans="1:10" ht="12" customHeight="1">
      <c r="A202" s="1477" t="s">
        <v>7700</v>
      </c>
      <c r="B202" s="1458" t="s">
        <v>7701</v>
      </c>
      <c r="C202" s="1477" t="s">
        <v>7175</v>
      </c>
      <c r="D202" s="1446">
        <v>4</v>
      </c>
      <c r="E202" s="1454">
        <f t="shared" si="8"/>
        <v>6160</v>
      </c>
      <c r="F202" s="1454">
        <v>1540</v>
      </c>
      <c r="G202" s="1505">
        <v>1</v>
      </c>
      <c r="H202" s="1451">
        <f t="shared" si="9"/>
        <v>1540</v>
      </c>
      <c r="I202" s="1480">
        <f t="shared" si="10"/>
        <v>1540</v>
      </c>
      <c r="J202" s="3"/>
    </row>
    <row r="203" spans="1:10" ht="12" customHeight="1">
      <c r="A203" s="1477" t="s">
        <v>7700</v>
      </c>
      <c r="B203" s="1458" t="s">
        <v>7701</v>
      </c>
      <c r="C203" s="1477" t="s">
        <v>7175</v>
      </c>
      <c r="D203" s="1446">
        <v>0</v>
      </c>
      <c r="E203" s="1454">
        <f t="shared" si="8"/>
        <v>0</v>
      </c>
      <c r="F203" s="1454">
        <v>1540</v>
      </c>
      <c r="G203" s="1505">
        <v>3</v>
      </c>
      <c r="H203" s="1451">
        <v>5280</v>
      </c>
      <c r="I203" s="1480">
        <f t="shared" si="10"/>
        <v>1760</v>
      </c>
      <c r="J203" s="3"/>
    </row>
    <row r="204" spans="1:10">
      <c r="A204" s="1477" t="s">
        <v>7645</v>
      </c>
      <c r="B204" s="1458" t="s">
        <v>7644</v>
      </c>
      <c r="C204" s="1506" t="s">
        <v>7176</v>
      </c>
      <c r="D204" s="1446">
        <v>68</v>
      </c>
      <c r="E204" s="1454">
        <f t="shared" si="8"/>
        <v>248336</v>
      </c>
      <c r="F204" s="1454">
        <v>3652</v>
      </c>
      <c r="G204" s="1505">
        <v>68</v>
      </c>
      <c r="H204" s="1451">
        <f t="shared" si="9"/>
        <v>248336</v>
      </c>
      <c r="I204" s="1480">
        <f t="shared" si="10"/>
        <v>3652</v>
      </c>
      <c r="J204" s="3"/>
    </row>
    <row r="205" spans="1:10">
      <c r="A205" s="1477" t="s">
        <v>7645</v>
      </c>
      <c r="B205" s="1458" t="s">
        <v>7644</v>
      </c>
      <c r="C205" s="1506" t="s">
        <v>7176</v>
      </c>
      <c r="D205" s="1446">
        <v>0</v>
      </c>
      <c r="E205" s="1454">
        <f t="shared" si="8"/>
        <v>0</v>
      </c>
      <c r="F205" s="1454">
        <v>0</v>
      </c>
      <c r="G205" s="1505">
        <v>2</v>
      </c>
      <c r="H205" s="1451">
        <v>7370</v>
      </c>
      <c r="I205" s="1480">
        <f t="shared" si="10"/>
        <v>3685</v>
      </c>
      <c r="J205" s="3"/>
    </row>
    <row r="206" spans="1:10" ht="12" customHeight="1">
      <c r="A206" s="1477" t="s">
        <v>7702</v>
      </c>
      <c r="B206" s="1458" t="s">
        <v>7703</v>
      </c>
      <c r="C206" s="1504" t="s">
        <v>7177</v>
      </c>
      <c r="D206" s="1457">
        <v>0</v>
      </c>
      <c r="E206" s="1454">
        <f t="shared" si="8"/>
        <v>0</v>
      </c>
      <c r="F206" s="1470">
        <v>0</v>
      </c>
      <c r="G206" s="1505">
        <v>1</v>
      </c>
      <c r="H206" s="1451">
        <v>4345</v>
      </c>
      <c r="I206" s="1480">
        <f t="shared" si="10"/>
        <v>4345</v>
      </c>
      <c r="J206" s="3"/>
    </row>
    <row r="207" spans="1:10" ht="12" customHeight="1">
      <c r="A207" s="1477" t="s">
        <v>7704</v>
      </c>
      <c r="B207" s="1458" t="s">
        <v>7644</v>
      </c>
      <c r="C207" s="1504" t="s">
        <v>7178</v>
      </c>
      <c r="D207" s="1446">
        <v>5</v>
      </c>
      <c r="E207" s="1454">
        <f t="shared" si="8"/>
        <v>21725</v>
      </c>
      <c r="F207" s="1454">
        <v>4345</v>
      </c>
      <c r="G207" s="1505">
        <v>30</v>
      </c>
      <c r="H207" s="1451">
        <f t="shared" si="9"/>
        <v>130350</v>
      </c>
      <c r="I207" s="1480">
        <f t="shared" si="10"/>
        <v>4345</v>
      </c>
      <c r="J207" s="3"/>
    </row>
    <row r="208" spans="1:10">
      <c r="A208" s="1477" t="s">
        <v>7689</v>
      </c>
      <c r="B208" s="1458" t="s">
        <v>7644</v>
      </c>
      <c r="C208" s="1504" t="s">
        <v>7179</v>
      </c>
      <c r="D208" s="1446">
        <v>10</v>
      </c>
      <c r="E208" s="1454">
        <f t="shared" si="8"/>
        <v>22000</v>
      </c>
      <c r="F208" s="1454">
        <v>2200</v>
      </c>
      <c r="G208" s="1507">
        <v>1</v>
      </c>
      <c r="H208" s="1451">
        <f t="shared" si="9"/>
        <v>2200</v>
      </c>
      <c r="I208" s="1480">
        <f t="shared" si="10"/>
        <v>2200</v>
      </c>
      <c r="J208" s="3"/>
    </row>
    <row r="209" spans="1:10">
      <c r="A209" s="1477" t="s">
        <v>7689</v>
      </c>
      <c r="B209" s="1458" t="s">
        <v>7644</v>
      </c>
      <c r="C209" s="1504" t="s">
        <v>7179</v>
      </c>
      <c r="D209" s="1446">
        <v>0</v>
      </c>
      <c r="E209" s="1454">
        <f t="shared" si="8"/>
        <v>0</v>
      </c>
      <c r="F209" s="1454">
        <v>0</v>
      </c>
      <c r="G209" s="1508">
        <v>4</v>
      </c>
      <c r="H209" s="1451">
        <v>9900</v>
      </c>
      <c r="I209" s="1480">
        <f t="shared" si="10"/>
        <v>2475</v>
      </c>
      <c r="J209" s="3"/>
    </row>
    <row r="210" spans="1:10">
      <c r="A210" s="1444"/>
      <c r="B210" s="1504"/>
      <c r="C210" s="1504"/>
      <c r="D210" s="1457"/>
      <c r="E210" s="704"/>
      <c r="F210" s="1509"/>
      <c r="G210" s="1430"/>
      <c r="H210" s="1431"/>
      <c r="I210" s="1480"/>
      <c r="J210" s="3"/>
    </row>
    <row r="211" spans="1:10">
      <c r="A211" s="1510"/>
      <c r="B211" s="1511"/>
      <c r="C211" s="1504"/>
      <c r="D211" s="1421"/>
      <c r="E211" s="1428"/>
      <c r="F211" s="1512"/>
      <c r="G211" s="1430"/>
      <c r="H211" s="1431"/>
      <c r="I211" s="1431"/>
      <c r="J211" s="3"/>
    </row>
    <row r="212" spans="1:10">
      <c r="A212" s="1462" t="s">
        <v>7180</v>
      </c>
      <c r="B212" s="1462"/>
      <c r="C212" s="1426"/>
      <c r="D212" s="1421"/>
      <c r="E212" s="1428"/>
      <c r="F212" s="1428"/>
      <c r="G212" s="1430"/>
      <c r="H212" s="1431"/>
      <c r="I212" s="1431"/>
      <c r="J212" s="3"/>
    </row>
    <row r="213" spans="1:10">
      <c r="A213" s="1426"/>
      <c r="B213" s="1426"/>
      <c r="C213" s="1426"/>
      <c r="D213" s="1421"/>
      <c r="E213" s="1428"/>
      <c r="F213" s="1428"/>
      <c r="G213" s="1430"/>
      <c r="H213" s="1431"/>
      <c r="I213" s="1431"/>
    </row>
    <row r="214" spans="1:10">
      <c r="A214" s="1426"/>
      <c r="B214" s="1426"/>
      <c r="C214" s="1426"/>
      <c r="D214" s="1421"/>
      <c r="E214" s="1428"/>
      <c r="F214" s="1428"/>
      <c r="G214" s="1430"/>
      <c r="H214" s="1431"/>
      <c r="I214" s="1431"/>
    </row>
    <row r="215" spans="1:10">
      <c r="A215" s="2197" t="s">
        <v>7181</v>
      </c>
      <c r="B215" s="2198"/>
      <c r="C215" s="2199"/>
      <c r="D215" s="1513"/>
      <c r="E215" s="1433">
        <f>E179+E11+E61+E190</f>
        <v>16273387.0615</v>
      </c>
      <c r="F215" s="1467"/>
      <c r="G215" s="1468"/>
      <c r="H215" s="1436">
        <f>+H11+H61</f>
        <v>25855999.998508561</v>
      </c>
      <c r="I215" s="1469"/>
    </row>
  </sheetData>
  <mergeCells count="9">
    <mergeCell ref="G6:I6"/>
    <mergeCell ref="A10:C10"/>
    <mergeCell ref="A61:C61"/>
    <mergeCell ref="A215:C215"/>
    <mergeCell ref="D2:E2"/>
    <mergeCell ref="A6:A7"/>
    <mergeCell ref="B6:B7"/>
    <mergeCell ref="C6:C7"/>
    <mergeCell ref="D6:F6"/>
  </mergeCells>
  <pageMargins left="0.23622047244094491" right="0.23622047244094491" top="0.35433070866141736" bottom="0.35433070866141736" header="0.31496062992125984" footer="0.31496062992125984"/>
  <pageSetup paperSize="9" scale="80" fitToHeight="0" orientation="portrait" horizontalDpi="1200" verticalDpi="1200" r:id="rId1"/>
  <headerFooter alignWithMargins="0"/>
  <rowBreaks count="1" manualBreakCount="1">
    <brk id="105" max="7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C00000"/>
  </sheetPr>
  <dimension ref="A1:N27"/>
  <sheetViews>
    <sheetView topLeftCell="B7" workbookViewId="0">
      <selection activeCell="J19" sqref="J19"/>
    </sheetView>
  </sheetViews>
  <sheetFormatPr defaultColWidth="9.140625" defaultRowHeight="23.25" customHeight="1"/>
  <cols>
    <col min="1" max="1" width="5.42578125" style="695" customWidth="1"/>
    <col min="2" max="2" width="40" style="695" customWidth="1"/>
    <col min="3" max="3" width="14.5703125" style="695" customWidth="1"/>
    <col min="4" max="4" width="15.140625" style="695" customWidth="1"/>
    <col min="5" max="5" width="19.5703125" style="695" customWidth="1"/>
    <col min="6" max="6" width="23.85546875" style="695" customWidth="1"/>
    <col min="7" max="7" width="14.85546875" style="695" customWidth="1"/>
    <col min="8" max="8" width="23.42578125" style="695" customWidth="1"/>
    <col min="9" max="9" width="9.140625" style="695"/>
    <col min="10" max="10" width="11.7109375" style="707" bestFit="1" customWidth="1"/>
    <col min="11" max="11" width="9.140625" style="695"/>
    <col min="12" max="12" width="15.5703125" style="695" customWidth="1"/>
    <col min="13" max="13" width="12.42578125" style="695" customWidth="1"/>
    <col min="14" max="14" width="12.42578125" style="695" bestFit="1" customWidth="1"/>
    <col min="15" max="16384" width="9.140625" style="695"/>
  </cols>
  <sheetData>
    <row r="1" spans="1:10" s="598" customFormat="1" ht="23.25" customHeight="1">
      <c r="A1" s="706"/>
      <c r="B1" s="820" t="s">
        <v>0</v>
      </c>
      <c r="C1" s="593" t="str">
        <f>'[7]Kadar.ode. ТАB 1'!C1</f>
        <v>КБЦ "Др Драгишс Мишовић - Дедиње"</v>
      </c>
      <c r="D1" s="594"/>
      <c r="E1" s="595"/>
      <c r="J1" s="597"/>
    </row>
    <row r="2" spans="1:10" s="598" customFormat="1" ht="23.25" customHeight="1">
      <c r="A2" s="706"/>
      <c r="B2" s="820" t="s">
        <v>1</v>
      </c>
      <c r="C2" s="2206">
        <v>7044445</v>
      </c>
      <c r="D2" s="2207"/>
      <c r="E2" s="595"/>
      <c r="J2" s="597"/>
    </row>
    <row r="3" spans="1:10" s="598" customFormat="1" ht="23.25" customHeight="1">
      <c r="A3" s="706"/>
      <c r="B3" s="820" t="s">
        <v>2</v>
      </c>
      <c r="C3" s="593" t="s">
        <v>7727</v>
      </c>
      <c r="D3" s="594"/>
      <c r="E3" s="595"/>
      <c r="J3" s="597"/>
    </row>
    <row r="4" spans="1:10" ht="23.25" customHeight="1">
      <c r="A4" s="706"/>
      <c r="B4" s="820" t="s">
        <v>7239</v>
      </c>
      <c r="C4" s="1001" t="s">
        <v>3187</v>
      </c>
      <c r="D4" s="1002"/>
      <c r="E4" s="1002"/>
    </row>
    <row r="5" spans="1:10" ht="23.25" customHeight="1">
      <c r="A5" s="251"/>
      <c r="B5" s="708"/>
      <c r="C5" s="12"/>
      <c r="D5" s="77" t="s">
        <v>7182</v>
      </c>
    </row>
    <row r="6" spans="1:10" ht="23.25" customHeight="1">
      <c r="A6" s="1961" t="s">
        <v>1558</v>
      </c>
      <c r="B6" s="1998" t="s">
        <v>7183</v>
      </c>
      <c r="C6" s="1998" t="s">
        <v>6793</v>
      </c>
      <c r="D6" s="1998"/>
      <c r="F6"/>
      <c r="G6"/>
      <c r="H6"/>
      <c r="I6"/>
    </row>
    <row r="7" spans="1:10" ht="23.25" customHeight="1" thickBot="1">
      <c r="A7" s="2208"/>
      <c r="B7" s="1997"/>
      <c r="C7" s="38" t="s">
        <v>7526</v>
      </c>
      <c r="D7" s="39" t="s">
        <v>3308</v>
      </c>
      <c r="F7"/>
      <c r="G7"/>
      <c r="H7"/>
      <c r="I7"/>
    </row>
    <row r="8" spans="1:10" ht="23.25" customHeight="1" thickTop="1">
      <c r="A8" s="709" t="s">
        <v>7184</v>
      </c>
      <c r="B8" s="710" t="s">
        <v>7185</v>
      </c>
      <c r="C8" s="711">
        <v>4353617.887644439</v>
      </c>
      <c r="D8" s="712">
        <v>13470247.699999999</v>
      </c>
      <c r="E8" s="713"/>
      <c r="F8" s="1315"/>
      <c r="G8"/>
      <c r="H8"/>
      <c r="I8"/>
    </row>
    <row r="9" spans="1:10" ht="23.25" customHeight="1">
      <c r="A9" s="714" t="s">
        <v>7186</v>
      </c>
      <c r="B9" s="715" t="s">
        <v>7187</v>
      </c>
      <c r="C9" s="716">
        <v>14266923.48315914</v>
      </c>
      <c r="D9" s="717">
        <v>44171124.649999999</v>
      </c>
      <c r="E9" s="713"/>
      <c r="F9"/>
      <c r="G9"/>
      <c r="H9"/>
      <c r="I9"/>
    </row>
    <row r="10" spans="1:10" ht="23.25" customHeight="1">
      <c r="A10" s="718" t="s">
        <v>7188</v>
      </c>
      <c r="B10" s="715" t="s">
        <v>7189</v>
      </c>
      <c r="C10" s="716">
        <v>68136902.989999995</v>
      </c>
      <c r="D10" s="717">
        <v>178951040.97999999</v>
      </c>
      <c r="E10" s="713"/>
      <c r="F10"/>
      <c r="G10"/>
      <c r="H10" s="1315"/>
      <c r="I10"/>
    </row>
    <row r="11" spans="1:10" ht="23.25" customHeight="1">
      <c r="A11" s="718" t="s">
        <v>7190</v>
      </c>
      <c r="B11" s="719" t="s">
        <v>7191</v>
      </c>
      <c r="C11" s="716"/>
      <c r="D11" s="717"/>
      <c r="E11" s="713"/>
      <c r="F11"/>
      <c r="G11"/>
      <c r="H11"/>
      <c r="I11"/>
    </row>
    <row r="12" spans="1:10" s="598" customFormat="1" ht="23.25" customHeight="1">
      <c r="A12" s="718" t="s">
        <v>7192</v>
      </c>
      <c r="B12" s="715" t="s">
        <v>7193</v>
      </c>
      <c r="C12" s="716"/>
      <c r="D12" s="717"/>
      <c r="E12" s="713"/>
      <c r="F12"/>
      <c r="G12"/>
      <c r="H12"/>
      <c r="I12"/>
      <c r="J12" s="707"/>
    </row>
    <row r="13" spans="1:10" s="598" customFormat="1" ht="23.25" customHeight="1">
      <c r="A13" s="720" t="s">
        <v>7194</v>
      </c>
      <c r="B13" s="715" t="s">
        <v>7195</v>
      </c>
      <c r="C13" s="716">
        <v>19091202.764062438</v>
      </c>
      <c r="D13" s="717">
        <v>59100198.600000001</v>
      </c>
      <c r="E13" s="713"/>
      <c r="F13"/>
      <c r="G13"/>
      <c r="H13"/>
      <c r="I13"/>
      <c r="J13" s="707"/>
    </row>
    <row r="14" spans="1:10" s="598" customFormat="1" ht="23.25" customHeight="1">
      <c r="A14" s="718" t="s">
        <v>7196</v>
      </c>
      <c r="B14" s="715" t="s">
        <v>7197</v>
      </c>
      <c r="C14" s="716">
        <v>21126813.289906994</v>
      </c>
      <c r="D14" s="717">
        <v>65404388.07</v>
      </c>
      <c r="E14" s="713"/>
      <c r="F14"/>
      <c r="G14"/>
      <c r="H14"/>
      <c r="I14"/>
      <c r="J14" s="707"/>
    </row>
    <row r="15" spans="1:10" s="598" customFormat="1" ht="23.25" customHeight="1">
      <c r="A15" s="718"/>
      <c r="B15" s="715" t="s">
        <v>7198</v>
      </c>
      <c r="C15" s="721">
        <f>SUM(C8:C14)</f>
        <v>126975460.414773</v>
      </c>
      <c r="D15" s="722">
        <f>SUM(D8:D14)</f>
        <v>361097000</v>
      </c>
      <c r="E15" s="597"/>
      <c r="F15"/>
      <c r="G15"/>
      <c r="H15"/>
      <c r="I15"/>
      <c r="J15" s="707"/>
    </row>
    <row r="16" spans="1:10" s="598" customFormat="1" ht="23.25" customHeight="1">
      <c r="A16" s="723" t="s">
        <v>7199</v>
      </c>
      <c r="B16" s="821" t="s">
        <v>7200</v>
      </c>
      <c r="C16" s="822"/>
      <c r="D16" s="823">
        <v>65689000</v>
      </c>
      <c r="E16" s="597"/>
      <c r="F16"/>
      <c r="G16"/>
      <c r="H16"/>
      <c r="I16"/>
      <c r="J16" s="707"/>
    </row>
    <row r="17" spans="1:14" ht="23.25" customHeight="1">
      <c r="A17" s="718"/>
      <c r="B17" s="715" t="s">
        <v>7201</v>
      </c>
      <c r="C17" s="721">
        <f>SUM(C8:C14)</f>
        <v>126975460.414773</v>
      </c>
      <c r="D17" s="722">
        <f>+D15+D16</f>
        <v>426786000</v>
      </c>
      <c r="E17" s="707"/>
      <c r="F17"/>
      <c r="G17" s="1315"/>
      <c r="H17"/>
      <c r="I17"/>
    </row>
    <row r="18" spans="1:14" ht="23.25" customHeight="1">
      <c r="F18"/>
      <c r="G18"/>
      <c r="H18"/>
      <c r="I18"/>
      <c r="N18" s="695" t="s">
        <v>1460</v>
      </c>
    </row>
    <row r="19" spans="1:14" ht="23.25" customHeight="1">
      <c r="D19" s="724"/>
    </row>
    <row r="20" spans="1:14" ht="23.25" customHeight="1">
      <c r="E20" s="707"/>
    </row>
    <row r="21" spans="1:14" ht="23.25" customHeight="1">
      <c r="C21" s="28"/>
      <c r="D21" s="711"/>
      <c r="E21" s="707"/>
    </row>
    <row r="22" spans="1:14" ht="23.25" customHeight="1">
      <c r="C22" s="28"/>
      <c r="D22" s="711"/>
    </row>
    <row r="23" spans="1:14" ht="23.25" customHeight="1">
      <c r="C23" s="28"/>
      <c r="D23" s="28"/>
    </row>
    <row r="24" spans="1:14" ht="23.25" customHeight="1">
      <c r="C24" s="28"/>
      <c r="D24" s="28"/>
    </row>
    <row r="25" spans="1:14" ht="23.25" customHeight="1">
      <c r="C25" s="28"/>
      <c r="D25" s="28"/>
      <c r="E25" s="707"/>
    </row>
    <row r="26" spans="1:14" ht="23.25" customHeight="1">
      <c r="C26" s="28"/>
      <c r="D26" s="28"/>
    </row>
    <row r="27" spans="1:14" ht="23.25" customHeight="1">
      <c r="C27" s="28"/>
      <c r="D27" s="28"/>
    </row>
  </sheetData>
  <mergeCells count="4">
    <mergeCell ref="C2:D2"/>
    <mergeCell ref="A6:A7"/>
    <mergeCell ref="B6:B7"/>
    <mergeCell ref="C6:D6"/>
  </mergeCells>
  <pageMargins left="1.1417322834645669" right="0.23622047244094491" top="0.74803149606299213" bottom="0.74803149606299213" header="0.31496062992125984" footer="0.31496062992125984"/>
  <pageSetup paperSize="9" scale="94" orientation="portrait" horizontalDpi="1200" verticalDpi="12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BFA15-77EF-4BB4-BCDE-74C236F2FB3A}">
  <sheetPr>
    <tabColor rgb="FFC00000"/>
  </sheetPr>
  <dimension ref="A1:J37"/>
  <sheetViews>
    <sheetView topLeftCell="A5" zoomScaleNormal="100" workbookViewId="0">
      <selection activeCell="K13" sqref="K13"/>
    </sheetView>
  </sheetViews>
  <sheetFormatPr defaultRowHeight="12.75"/>
  <cols>
    <col min="1" max="1" width="8.85546875" style="1225" customWidth="1"/>
    <col min="2" max="2" width="53" style="1225" customWidth="1"/>
    <col min="3" max="3" width="9.42578125" style="1232" bestFit="1" customWidth="1"/>
    <col min="4" max="4" width="9.42578125" style="1232" customWidth="1"/>
    <col min="5" max="5" width="13.85546875" style="1232" customWidth="1"/>
    <col min="6" max="7" width="11.7109375" style="1232" customWidth="1"/>
    <col min="8" max="9" width="9.42578125" style="1210" customWidth="1"/>
    <col min="10" max="10" width="12.42578125" style="1211" customWidth="1"/>
    <col min="11" max="256" width="9.140625" style="1211"/>
    <col min="257" max="257" width="8.85546875" style="1211" customWidth="1"/>
    <col min="258" max="258" width="53" style="1211" customWidth="1"/>
    <col min="259" max="259" width="9.42578125" style="1211" bestFit="1" customWidth="1"/>
    <col min="260" max="260" width="9.42578125" style="1211" customWidth="1"/>
    <col min="261" max="261" width="13.85546875" style="1211" customWidth="1"/>
    <col min="262" max="263" width="11.7109375" style="1211" customWidth="1"/>
    <col min="264" max="265" width="9.42578125" style="1211" customWidth="1"/>
    <col min="266" max="266" width="12.42578125" style="1211" customWidth="1"/>
    <col min="267" max="512" width="9.140625" style="1211"/>
    <col min="513" max="513" width="8.85546875" style="1211" customWidth="1"/>
    <col min="514" max="514" width="53" style="1211" customWidth="1"/>
    <col min="515" max="515" width="9.42578125" style="1211" bestFit="1" customWidth="1"/>
    <col min="516" max="516" width="9.42578125" style="1211" customWidth="1"/>
    <col min="517" max="517" width="13.85546875" style="1211" customWidth="1"/>
    <col min="518" max="519" width="11.7109375" style="1211" customWidth="1"/>
    <col min="520" max="521" width="9.42578125" style="1211" customWidth="1"/>
    <col min="522" max="522" width="12.42578125" style="1211" customWidth="1"/>
    <col min="523" max="768" width="9.140625" style="1211"/>
    <col min="769" max="769" width="8.85546875" style="1211" customWidth="1"/>
    <col min="770" max="770" width="53" style="1211" customWidth="1"/>
    <col min="771" max="771" width="9.42578125" style="1211" bestFit="1" customWidth="1"/>
    <col min="772" max="772" width="9.42578125" style="1211" customWidth="1"/>
    <col min="773" max="773" width="13.85546875" style="1211" customWidth="1"/>
    <col min="774" max="775" width="11.7109375" style="1211" customWidth="1"/>
    <col min="776" max="777" width="9.42578125" style="1211" customWidth="1"/>
    <col min="778" max="778" width="12.42578125" style="1211" customWidth="1"/>
    <col min="779" max="1024" width="9.140625" style="1211"/>
    <col min="1025" max="1025" width="8.85546875" style="1211" customWidth="1"/>
    <col min="1026" max="1026" width="53" style="1211" customWidth="1"/>
    <col min="1027" max="1027" width="9.42578125" style="1211" bestFit="1" customWidth="1"/>
    <col min="1028" max="1028" width="9.42578125" style="1211" customWidth="1"/>
    <col min="1029" max="1029" width="13.85546875" style="1211" customWidth="1"/>
    <col min="1030" max="1031" width="11.7109375" style="1211" customWidth="1"/>
    <col min="1032" max="1033" width="9.42578125" style="1211" customWidth="1"/>
    <col min="1034" max="1034" width="12.42578125" style="1211" customWidth="1"/>
    <col min="1035" max="1280" width="9.140625" style="1211"/>
    <col min="1281" max="1281" width="8.85546875" style="1211" customWidth="1"/>
    <col min="1282" max="1282" width="53" style="1211" customWidth="1"/>
    <col min="1283" max="1283" width="9.42578125" style="1211" bestFit="1" customWidth="1"/>
    <col min="1284" max="1284" width="9.42578125" style="1211" customWidth="1"/>
    <col min="1285" max="1285" width="13.85546875" style="1211" customWidth="1"/>
    <col min="1286" max="1287" width="11.7109375" style="1211" customWidth="1"/>
    <col min="1288" max="1289" width="9.42578125" style="1211" customWidth="1"/>
    <col min="1290" max="1290" width="12.42578125" style="1211" customWidth="1"/>
    <col min="1291" max="1536" width="9.140625" style="1211"/>
    <col min="1537" max="1537" width="8.85546875" style="1211" customWidth="1"/>
    <col min="1538" max="1538" width="53" style="1211" customWidth="1"/>
    <col min="1539" max="1539" width="9.42578125" style="1211" bestFit="1" customWidth="1"/>
    <col min="1540" max="1540" width="9.42578125" style="1211" customWidth="1"/>
    <col min="1541" max="1541" width="13.85546875" style="1211" customWidth="1"/>
    <col min="1542" max="1543" width="11.7109375" style="1211" customWidth="1"/>
    <col min="1544" max="1545" width="9.42578125" style="1211" customWidth="1"/>
    <col min="1546" max="1546" width="12.42578125" style="1211" customWidth="1"/>
    <col min="1547" max="1792" width="9.140625" style="1211"/>
    <col min="1793" max="1793" width="8.85546875" style="1211" customWidth="1"/>
    <col min="1794" max="1794" width="53" style="1211" customWidth="1"/>
    <col min="1795" max="1795" width="9.42578125" style="1211" bestFit="1" customWidth="1"/>
    <col min="1796" max="1796" width="9.42578125" style="1211" customWidth="1"/>
    <col min="1797" max="1797" width="13.85546875" style="1211" customWidth="1"/>
    <col min="1798" max="1799" width="11.7109375" style="1211" customWidth="1"/>
    <col min="1800" max="1801" width="9.42578125" style="1211" customWidth="1"/>
    <col min="1802" max="1802" width="12.42578125" style="1211" customWidth="1"/>
    <col min="1803" max="2048" width="9.140625" style="1211"/>
    <col min="2049" max="2049" width="8.85546875" style="1211" customWidth="1"/>
    <col min="2050" max="2050" width="53" style="1211" customWidth="1"/>
    <col min="2051" max="2051" width="9.42578125" style="1211" bestFit="1" customWidth="1"/>
    <col min="2052" max="2052" width="9.42578125" style="1211" customWidth="1"/>
    <col min="2053" max="2053" width="13.85546875" style="1211" customWidth="1"/>
    <col min="2054" max="2055" width="11.7109375" style="1211" customWidth="1"/>
    <col min="2056" max="2057" width="9.42578125" style="1211" customWidth="1"/>
    <col min="2058" max="2058" width="12.42578125" style="1211" customWidth="1"/>
    <col min="2059" max="2304" width="9.140625" style="1211"/>
    <col min="2305" max="2305" width="8.85546875" style="1211" customWidth="1"/>
    <col min="2306" max="2306" width="53" style="1211" customWidth="1"/>
    <col min="2307" max="2307" width="9.42578125" style="1211" bestFit="1" customWidth="1"/>
    <col min="2308" max="2308" width="9.42578125" style="1211" customWidth="1"/>
    <col min="2309" max="2309" width="13.85546875" style="1211" customWidth="1"/>
    <col min="2310" max="2311" width="11.7109375" style="1211" customWidth="1"/>
    <col min="2312" max="2313" width="9.42578125" style="1211" customWidth="1"/>
    <col min="2314" max="2314" width="12.42578125" style="1211" customWidth="1"/>
    <col min="2315" max="2560" width="9.140625" style="1211"/>
    <col min="2561" max="2561" width="8.85546875" style="1211" customWidth="1"/>
    <col min="2562" max="2562" width="53" style="1211" customWidth="1"/>
    <col min="2563" max="2563" width="9.42578125" style="1211" bestFit="1" customWidth="1"/>
    <col min="2564" max="2564" width="9.42578125" style="1211" customWidth="1"/>
    <col min="2565" max="2565" width="13.85546875" style="1211" customWidth="1"/>
    <col min="2566" max="2567" width="11.7109375" style="1211" customWidth="1"/>
    <col min="2568" max="2569" width="9.42578125" style="1211" customWidth="1"/>
    <col min="2570" max="2570" width="12.42578125" style="1211" customWidth="1"/>
    <col min="2571" max="2816" width="9.140625" style="1211"/>
    <col min="2817" max="2817" width="8.85546875" style="1211" customWidth="1"/>
    <col min="2818" max="2818" width="53" style="1211" customWidth="1"/>
    <col min="2819" max="2819" width="9.42578125" style="1211" bestFit="1" customWidth="1"/>
    <col min="2820" max="2820" width="9.42578125" style="1211" customWidth="1"/>
    <col min="2821" max="2821" width="13.85546875" style="1211" customWidth="1"/>
    <col min="2822" max="2823" width="11.7109375" style="1211" customWidth="1"/>
    <col min="2824" max="2825" width="9.42578125" style="1211" customWidth="1"/>
    <col min="2826" max="2826" width="12.42578125" style="1211" customWidth="1"/>
    <col min="2827" max="3072" width="9.140625" style="1211"/>
    <col min="3073" max="3073" width="8.85546875" style="1211" customWidth="1"/>
    <col min="3074" max="3074" width="53" style="1211" customWidth="1"/>
    <col min="3075" max="3075" width="9.42578125" style="1211" bestFit="1" customWidth="1"/>
    <col min="3076" max="3076" width="9.42578125" style="1211" customWidth="1"/>
    <col min="3077" max="3077" width="13.85546875" style="1211" customWidth="1"/>
    <col min="3078" max="3079" width="11.7109375" style="1211" customWidth="1"/>
    <col min="3080" max="3081" width="9.42578125" style="1211" customWidth="1"/>
    <col min="3082" max="3082" width="12.42578125" style="1211" customWidth="1"/>
    <col min="3083" max="3328" width="9.140625" style="1211"/>
    <col min="3329" max="3329" width="8.85546875" style="1211" customWidth="1"/>
    <col min="3330" max="3330" width="53" style="1211" customWidth="1"/>
    <col min="3331" max="3331" width="9.42578125" style="1211" bestFit="1" customWidth="1"/>
    <col min="3332" max="3332" width="9.42578125" style="1211" customWidth="1"/>
    <col min="3333" max="3333" width="13.85546875" style="1211" customWidth="1"/>
    <col min="3334" max="3335" width="11.7109375" style="1211" customWidth="1"/>
    <col min="3336" max="3337" width="9.42578125" style="1211" customWidth="1"/>
    <col min="3338" max="3338" width="12.42578125" style="1211" customWidth="1"/>
    <col min="3339" max="3584" width="9.140625" style="1211"/>
    <col min="3585" max="3585" width="8.85546875" style="1211" customWidth="1"/>
    <col min="3586" max="3586" width="53" style="1211" customWidth="1"/>
    <col min="3587" max="3587" width="9.42578125" style="1211" bestFit="1" customWidth="1"/>
    <col min="3588" max="3588" width="9.42578125" style="1211" customWidth="1"/>
    <col min="3589" max="3589" width="13.85546875" style="1211" customWidth="1"/>
    <col min="3590" max="3591" width="11.7109375" style="1211" customWidth="1"/>
    <col min="3592" max="3593" width="9.42578125" style="1211" customWidth="1"/>
    <col min="3594" max="3594" width="12.42578125" style="1211" customWidth="1"/>
    <col min="3595" max="3840" width="9.140625" style="1211"/>
    <col min="3841" max="3841" width="8.85546875" style="1211" customWidth="1"/>
    <col min="3842" max="3842" width="53" style="1211" customWidth="1"/>
    <col min="3843" max="3843" width="9.42578125" style="1211" bestFit="1" customWidth="1"/>
    <col min="3844" max="3844" width="9.42578125" style="1211" customWidth="1"/>
    <col min="3845" max="3845" width="13.85546875" style="1211" customWidth="1"/>
    <col min="3846" max="3847" width="11.7109375" style="1211" customWidth="1"/>
    <col min="3848" max="3849" width="9.42578125" style="1211" customWidth="1"/>
    <col min="3850" max="3850" width="12.42578125" style="1211" customWidth="1"/>
    <col min="3851" max="4096" width="9.140625" style="1211"/>
    <col min="4097" max="4097" width="8.85546875" style="1211" customWidth="1"/>
    <col min="4098" max="4098" width="53" style="1211" customWidth="1"/>
    <col min="4099" max="4099" width="9.42578125" style="1211" bestFit="1" customWidth="1"/>
    <col min="4100" max="4100" width="9.42578125" style="1211" customWidth="1"/>
    <col min="4101" max="4101" width="13.85546875" style="1211" customWidth="1"/>
    <col min="4102" max="4103" width="11.7109375" style="1211" customWidth="1"/>
    <col min="4104" max="4105" width="9.42578125" style="1211" customWidth="1"/>
    <col min="4106" max="4106" width="12.42578125" style="1211" customWidth="1"/>
    <col min="4107" max="4352" width="9.140625" style="1211"/>
    <col min="4353" max="4353" width="8.85546875" style="1211" customWidth="1"/>
    <col min="4354" max="4354" width="53" style="1211" customWidth="1"/>
    <col min="4355" max="4355" width="9.42578125" style="1211" bestFit="1" customWidth="1"/>
    <col min="4356" max="4356" width="9.42578125" style="1211" customWidth="1"/>
    <col min="4357" max="4357" width="13.85546875" style="1211" customWidth="1"/>
    <col min="4358" max="4359" width="11.7109375" style="1211" customWidth="1"/>
    <col min="4360" max="4361" width="9.42578125" style="1211" customWidth="1"/>
    <col min="4362" max="4362" width="12.42578125" style="1211" customWidth="1"/>
    <col min="4363" max="4608" width="9.140625" style="1211"/>
    <col min="4609" max="4609" width="8.85546875" style="1211" customWidth="1"/>
    <col min="4610" max="4610" width="53" style="1211" customWidth="1"/>
    <col min="4611" max="4611" width="9.42578125" style="1211" bestFit="1" customWidth="1"/>
    <col min="4612" max="4612" width="9.42578125" style="1211" customWidth="1"/>
    <col min="4613" max="4613" width="13.85546875" style="1211" customWidth="1"/>
    <col min="4614" max="4615" width="11.7109375" style="1211" customWidth="1"/>
    <col min="4616" max="4617" width="9.42578125" style="1211" customWidth="1"/>
    <col min="4618" max="4618" width="12.42578125" style="1211" customWidth="1"/>
    <col min="4619" max="4864" width="9.140625" style="1211"/>
    <col min="4865" max="4865" width="8.85546875" style="1211" customWidth="1"/>
    <col min="4866" max="4866" width="53" style="1211" customWidth="1"/>
    <col min="4867" max="4867" width="9.42578125" style="1211" bestFit="1" customWidth="1"/>
    <col min="4868" max="4868" width="9.42578125" style="1211" customWidth="1"/>
    <col min="4869" max="4869" width="13.85546875" style="1211" customWidth="1"/>
    <col min="4870" max="4871" width="11.7109375" style="1211" customWidth="1"/>
    <col min="4872" max="4873" width="9.42578125" style="1211" customWidth="1"/>
    <col min="4874" max="4874" width="12.42578125" style="1211" customWidth="1"/>
    <col min="4875" max="5120" width="9.140625" style="1211"/>
    <col min="5121" max="5121" width="8.85546875" style="1211" customWidth="1"/>
    <col min="5122" max="5122" width="53" style="1211" customWidth="1"/>
    <col min="5123" max="5123" width="9.42578125" style="1211" bestFit="1" customWidth="1"/>
    <col min="5124" max="5124" width="9.42578125" style="1211" customWidth="1"/>
    <col min="5125" max="5125" width="13.85546875" style="1211" customWidth="1"/>
    <col min="5126" max="5127" width="11.7109375" style="1211" customWidth="1"/>
    <col min="5128" max="5129" width="9.42578125" style="1211" customWidth="1"/>
    <col min="5130" max="5130" width="12.42578125" style="1211" customWidth="1"/>
    <col min="5131" max="5376" width="9.140625" style="1211"/>
    <col min="5377" max="5377" width="8.85546875" style="1211" customWidth="1"/>
    <col min="5378" max="5378" width="53" style="1211" customWidth="1"/>
    <col min="5379" max="5379" width="9.42578125" style="1211" bestFit="1" customWidth="1"/>
    <col min="5380" max="5380" width="9.42578125" style="1211" customWidth="1"/>
    <col min="5381" max="5381" width="13.85546875" style="1211" customWidth="1"/>
    <col min="5382" max="5383" width="11.7109375" style="1211" customWidth="1"/>
    <col min="5384" max="5385" width="9.42578125" style="1211" customWidth="1"/>
    <col min="5386" max="5386" width="12.42578125" style="1211" customWidth="1"/>
    <col min="5387" max="5632" width="9.140625" style="1211"/>
    <col min="5633" max="5633" width="8.85546875" style="1211" customWidth="1"/>
    <col min="5634" max="5634" width="53" style="1211" customWidth="1"/>
    <col min="5635" max="5635" width="9.42578125" style="1211" bestFit="1" customWidth="1"/>
    <col min="5636" max="5636" width="9.42578125" style="1211" customWidth="1"/>
    <col min="5637" max="5637" width="13.85546875" style="1211" customWidth="1"/>
    <col min="5638" max="5639" width="11.7109375" style="1211" customWidth="1"/>
    <col min="5640" max="5641" width="9.42578125" style="1211" customWidth="1"/>
    <col min="5642" max="5642" width="12.42578125" style="1211" customWidth="1"/>
    <col min="5643" max="5888" width="9.140625" style="1211"/>
    <col min="5889" max="5889" width="8.85546875" style="1211" customWidth="1"/>
    <col min="5890" max="5890" width="53" style="1211" customWidth="1"/>
    <col min="5891" max="5891" width="9.42578125" style="1211" bestFit="1" customWidth="1"/>
    <col min="5892" max="5892" width="9.42578125" style="1211" customWidth="1"/>
    <col min="5893" max="5893" width="13.85546875" style="1211" customWidth="1"/>
    <col min="5894" max="5895" width="11.7109375" style="1211" customWidth="1"/>
    <col min="5896" max="5897" width="9.42578125" style="1211" customWidth="1"/>
    <col min="5898" max="5898" width="12.42578125" style="1211" customWidth="1"/>
    <col min="5899" max="6144" width="9.140625" style="1211"/>
    <col min="6145" max="6145" width="8.85546875" style="1211" customWidth="1"/>
    <col min="6146" max="6146" width="53" style="1211" customWidth="1"/>
    <col min="6147" max="6147" width="9.42578125" style="1211" bestFit="1" customWidth="1"/>
    <col min="6148" max="6148" width="9.42578125" style="1211" customWidth="1"/>
    <col min="6149" max="6149" width="13.85546875" style="1211" customWidth="1"/>
    <col min="6150" max="6151" width="11.7109375" style="1211" customWidth="1"/>
    <col min="6152" max="6153" width="9.42578125" style="1211" customWidth="1"/>
    <col min="6154" max="6154" width="12.42578125" style="1211" customWidth="1"/>
    <col min="6155" max="6400" width="9.140625" style="1211"/>
    <col min="6401" max="6401" width="8.85546875" style="1211" customWidth="1"/>
    <col min="6402" max="6402" width="53" style="1211" customWidth="1"/>
    <col min="6403" max="6403" width="9.42578125" style="1211" bestFit="1" customWidth="1"/>
    <col min="6404" max="6404" width="9.42578125" style="1211" customWidth="1"/>
    <col min="6405" max="6405" width="13.85546875" style="1211" customWidth="1"/>
    <col min="6406" max="6407" width="11.7109375" style="1211" customWidth="1"/>
    <col min="6408" max="6409" width="9.42578125" style="1211" customWidth="1"/>
    <col min="6410" max="6410" width="12.42578125" style="1211" customWidth="1"/>
    <col min="6411" max="6656" width="9.140625" style="1211"/>
    <col min="6657" max="6657" width="8.85546875" style="1211" customWidth="1"/>
    <col min="6658" max="6658" width="53" style="1211" customWidth="1"/>
    <col min="6659" max="6659" width="9.42578125" style="1211" bestFit="1" customWidth="1"/>
    <col min="6660" max="6660" width="9.42578125" style="1211" customWidth="1"/>
    <col min="6661" max="6661" width="13.85546875" style="1211" customWidth="1"/>
    <col min="6662" max="6663" width="11.7109375" style="1211" customWidth="1"/>
    <col min="6664" max="6665" width="9.42578125" style="1211" customWidth="1"/>
    <col min="6666" max="6666" width="12.42578125" style="1211" customWidth="1"/>
    <col min="6667" max="6912" width="9.140625" style="1211"/>
    <col min="6913" max="6913" width="8.85546875" style="1211" customWidth="1"/>
    <col min="6914" max="6914" width="53" style="1211" customWidth="1"/>
    <col min="6915" max="6915" width="9.42578125" style="1211" bestFit="1" customWidth="1"/>
    <col min="6916" max="6916" width="9.42578125" style="1211" customWidth="1"/>
    <col min="6917" max="6917" width="13.85546875" style="1211" customWidth="1"/>
    <col min="6918" max="6919" width="11.7109375" style="1211" customWidth="1"/>
    <col min="6920" max="6921" width="9.42578125" style="1211" customWidth="1"/>
    <col min="6922" max="6922" width="12.42578125" style="1211" customWidth="1"/>
    <col min="6923" max="7168" width="9.140625" style="1211"/>
    <col min="7169" max="7169" width="8.85546875" style="1211" customWidth="1"/>
    <col min="7170" max="7170" width="53" style="1211" customWidth="1"/>
    <col min="7171" max="7171" width="9.42578125" style="1211" bestFit="1" customWidth="1"/>
    <col min="7172" max="7172" width="9.42578125" style="1211" customWidth="1"/>
    <col min="7173" max="7173" width="13.85546875" style="1211" customWidth="1"/>
    <col min="7174" max="7175" width="11.7109375" style="1211" customWidth="1"/>
    <col min="7176" max="7177" width="9.42578125" style="1211" customWidth="1"/>
    <col min="7178" max="7178" width="12.42578125" style="1211" customWidth="1"/>
    <col min="7179" max="7424" width="9.140625" style="1211"/>
    <col min="7425" max="7425" width="8.85546875" style="1211" customWidth="1"/>
    <col min="7426" max="7426" width="53" style="1211" customWidth="1"/>
    <col min="7427" max="7427" width="9.42578125" style="1211" bestFit="1" customWidth="1"/>
    <col min="7428" max="7428" width="9.42578125" style="1211" customWidth="1"/>
    <col min="7429" max="7429" width="13.85546875" style="1211" customWidth="1"/>
    <col min="7430" max="7431" width="11.7109375" style="1211" customWidth="1"/>
    <col min="7432" max="7433" width="9.42578125" style="1211" customWidth="1"/>
    <col min="7434" max="7434" width="12.42578125" style="1211" customWidth="1"/>
    <col min="7435" max="7680" width="9.140625" style="1211"/>
    <col min="7681" max="7681" width="8.85546875" style="1211" customWidth="1"/>
    <col min="7682" max="7682" width="53" style="1211" customWidth="1"/>
    <col min="7683" max="7683" width="9.42578125" style="1211" bestFit="1" customWidth="1"/>
    <col min="7684" max="7684" width="9.42578125" style="1211" customWidth="1"/>
    <col min="7685" max="7685" width="13.85546875" style="1211" customWidth="1"/>
    <col min="7686" max="7687" width="11.7109375" style="1211" customWidth="1"/>
    <col min="7688" max="7689" width="9.42578125" style="1211" customWidth="1"/>
    <col min="7690" max="7690" width="12.42578125" style="1211" customWidth="1"/>
    <col min="7691" max="7936" width="9.140625" style="1211"/>
    <col min="7937" max="7937" width="8.85546875" style="1211" customWidth="1"/>
    <col min="7938" max="7938" width="53" style="1211" customWidth="1"/>
    <col min="7939" max="7939" width="9.42578125" style="1211" bestFit="1" customWidth="1"/>
    <col min="7940" max="7940" width="9.42578125" style="1211" customWidth="1"/>
    <col min="7941" max="7941" width="13.85546875" style="1211" customWidth="1"/>
    <col min="7942" max="7943" width="11.7109375" style="1211" customWidth="1"/>
    <col min="7944" max="7945" width="9.42578125" style="1211" customWidth="1"/>
    <col min="7946" max="7946" width="12.42578125" style="1211" customWidth="1"/>
    <col min="7947" max="8192" width="9.140625" style="1211"/>
    <col min="8193" max="8193" width="8.85546875" style="1211" customWidth="1"/>
    <col min="8194" max="8194" width="53" style="1211" customWidth="1"/>
    <col min="8195" max="8195" width="9.42578125" style="1211" bestFit="1" customWidth="1"/>
    <col min="8196" max="8196" width="9.42578125" style="1211" customWidth="1"/>
    <col min="8197" max="8197" width="13.85546875" style="1211" customWidth="1"/>
    <col min="8198" max="8199" width="11.7109375" style="1211" customWidth="1"/>
    <col min="8200" max="8201" width="9.42578125" style="1211" customWidth="1"/>
    <col min="8202" max="8202" width="12.42578125" style="1211" customWidth="1"/>
    <col min="8203" max="8448" width="9.140625" style="1211"/>
    <col min="8449" max="8449" width="8.85546875" style="1211" customWidth="1"/>
    <col min="8450" max="8450" width="53" style="1211" customWidth="1"/>
    <col min="8451" max="8451" width="9.42578125" style="1211" bestFit="1" customWidth="1"/>
    <col min="8452" max="8452" width="9.42578125" style="1211" customWidth="1"/>
    <col min="8453" max="8453" width="13.85546875" style="1211" customWidth="1"/>
    <col min="8454" max="8455" width="11.7109375" style="1211" customWidth="1"/>
    <col min="8456" max="8457" width="9.42578125" style="1211" customWidth="1"/>
    <col min="8458" max="8458" width="12.42578125" style="1211" customWidth="1"/>
    <col min="8459" max="8704" width="9.140625" style="1211"/>
    <col min="8705" max="8705" width="8.85546875" style="1211" customWidth="1"/>
    <col min="8706" max="8706" width="53" style="1211" customWidth="1"/>
    <col min="8707" max="8707" width="9.42578125" style="1211" bestFit="1" customWidth="1"/>
    <col min="8708" max="8708" width="9.42578125" style="1211" customWidth="1"/>
    <col min="8709" max="8709" width="13.85546875" style="1211" customWidth="1"/>
    <col min="8710" max="8711" width="11.7109375" style="1211" customWidth="1"/>
    <col min="8712" max="8713" width="9.42578125" style="1211" customWidth="1"/>
    <col min="8714" max="8714" width="12.42578125" style="1211" customWidth="1"/>
    <col min="8715" max="8960" width="9.140625" style="1211"/>
    <col min="8961" max="8961" width="8.85546875" style="1211" customWidth="1"/>
    <col min="8962" max="8962" width="53" style="1211" customWidth="1"/>
    <col min="8963" max="8963" width="9.42578125" style="1211" bestFit="1" customWidth="1"/>
    <col min="8964" max="8964" width="9.42578125" style="1211" customWidth="1"/>
    <col min="8965" max="8965" width="13.85546875" style="1211" customWidth="1"/>
    <col min="8966" max="8967" width="11.7109375" style="1211" customWidth="1"/>
    <col min="8968" max="8969" width="9.42578125" style="1211" customWidth="1"/>
    <col min="8970" max="8970" width="12.42578125" style="1211" customWidth="1"/>
    <col min="8971" max="9216" width="9.140625" style="1211"/>
    <col min="9217" max="9217" width="8.85546875" style="1211" customWidth="1"/>
    <col min="9218" max="9218" width="53" style="1211" customWidth="1"/>
    <col min="9219" max="9219" width="9.42578125" style="1211" bestFit="1" customWidth="1"/>
    <col min="9220" max="9220" width="9.42578125" style="1211" customWidth="1"/>
    <col min="9221" max="9221" width="13.85546875" style="1211" customWidth="1"/>
    <col min="9222" max="9223" width="11.7109375" style="1211" customWidth="1"/>
    <col min="9224" max="9225" width="9.42578125" style="1211" customWidth="1"/>
    <col min="9226" max="9226" width="12.42578125" style="1211" customWidth="1"/>
    <col min="9227" max="9472" width="9.140625" style="1211"/>
    <col min="9473" max="9473" width="8.85546875" style="1211" customWidth="1"/>
    <col min="9474" max="9474" width="53" style="1211" customWidth="1"/>
    <col min="9475" max="9475" width="9.42578125" style="1211" bestFit="1" customWidth="1"/>
    <col min="9476" max="9476" width="9.42578125" style="1211" customWidth="1"/>
    <col min="9477" max="9477" width="13.85546875" style="1211" customWidth="1"/>
    <col min="9478" max="9479" width="11.7109375" style="1211" customWidth="1"/>
    <col min="9480" max="9481" width="9.42578125" style="1211" customWidth="1"/>
    <col min="9482" max="9482" width="12.42578125" style="1211" customWidth="1"/>
    <col min="9483" max="9728" width="9.140625" style="1211"/>
    <col min="9729" max="9729" width="8.85546875" style="1211" customWidth="1"/>
    <col min="9730" max="9730" width="53" style="1211" customWidth="1"/>
    <col min="9731" max="9731" width="9.42578125" style="1211" bestFit="1" customWidth="1"/>
    <col min="9732" max="9732" width="9.42578125" style="1211" customWidth="1"/>
    <col min="9733" max="9733" width="13.85546875" style="1211" customWidth="1"/>
    <col min="9734" max="9735" width="11.7109375" style="1211" customWidth="1"/>
    <col min="9736" max="9737" width="9.42578125" style="1211" customWidth="1"/>
    <col min="9738" max="9738" width="12.42578125" style="1211" customWidth="1"/>
    <col min="9739" max="9984" width="9.140625" style="1211"/>
    <col min="9985" max="9985" width="8.85546875" style="1211" customWidth="1"/>
    <col min="9986" max="9986" width="53" style="1211" customWidth="1"/>
    <col min="9987" max="9987" width="9.42578125" style="1211" bestFit="1" customWidth="1"/>
    <col min="9988" max="9988" width="9.42578125" style="1211" customWidth="1"/>
    <col min="9989" max="9989" width="13.85546875" style="1211" customWidth="1"/>
    <col min="9990" max="9991" width="11.7109375" style="1211" customWidth="1"/>
    <col min="9992" max="9993" width="9.42578125" style="1211" customWidth="1"/>
    <col min="9994" max="9994" width="12.42578125" style="1211" customWidth="1"/>
    <col min="9995" max="10240" width="9.140625" style="1211"/>
    <col min="10241" max="10241" width="8.85546875" style="1211" customWidth="1"/>
    <col min="10242" max="10242" width="53" style="1211" customWidth="1"/>
    <col min="10243" max="10243" width="9.42578125" style="1211" bestFit="1" customWidth="1"/>
    <col min="10244" max="10244" width="9.42578125" style="1211" customWidth="1"/>
    <col min="10245" max="10245" width="13.85546875" style="1211" customWidth="1"/>
    <col min="10246" max="10247" width="11.7109375" style="1211" customWidth="1"/>
    <col min="10248" max="10249" width="9.42578125" style="1211" customWidth="1"/>
    <col min="10250" max="10250" width="12.42578125" style="1211" customWidth="1"/>
    <col min="10251" max="10496" width="9.140625" style="1211"/>
    <col min="10497" max="10497" width="8.85546875" style="1211" customWidth="1"/>
    <col min="10498" max="10498" width="53" style="1211" customWidth="1"/>
    <col min="10499" max="10499" width="9.42578125" style="1211" bestFit="1" customWidth="1"/>
    <col min="10500" max="10500" width="9.42578125" style="1211" customWidth="1"/>
    <col min="10501" max="10501" width="13.85546875" style="1211" customWidth="1"/>
    <col min="10502" max="10503" width="11.7109375" style="1211" customWidth="1"/>
    <col min="10504" max="10505" width="9.42578125" style="1211" customWidth="1"/>
    <col min="10506" max="10506" width="12.42578125" style="1211" customWidth="1"/>
    <col min="10507" max="10752" width="9.140625" style="1211"/>
    <col min="10753" max="10753" width="8.85546875" style="1211" customWidth="1"/>
    <col min="10754" max="10754" width="53" style="1211" customWidth="1"/>
    <col min="10755" max="10755" width="9.42578125" style="1211" bestFit="1" customWidth="1"/>
    <col min="10756" max="10756" width="9.42578125" style="1211" customWidth="1"/>
    <col min="10757" max="10757" width="13.85546875" style="1211" customWidth="1"/>
    <col min="10758" max="10759" width="11.7109375" style="1211" customWidth="1"/>
    <col min="10760" max="10761" width="9.42578125" style="1211" customWidth="1"/>
    <col min="10762" max="10762" width="12.42578125" style="1211" customWidth="1"/>
    <col min="10763" max="11008" width="9.140625" style="1211"/>
    <col min="11009" max="11009" width="8.85546875" style="1211" customWidth="1"/>
    <col min="11010" max="11010" width="53" style="1211" customWidth="1"/>
    <col min="11011" max="11011" width="9.42578125" style="1211" bestFit="1" customWidth="1"/>
    <col min="11012" max="11012" width="9.42578125" style="1211" customWidth="1"/>
    <col min="11013" max="11013" width="13.85546875" style="1211" customWidth="1"/>
    <col min="11014" max="11015" width="11.7109375" style="1211" customWidth="1"/>
    <col min="11016" max="11017" width="9.42578125" style="1211" customWidth="1"/>
    <col min="11018" max="11018" width="12.42578125" style="1211" customWidth="1"/>
    <col min="11019" max="11264" width="9.140625" style="1211"/>
    <col min="11265" max="11265" width="8.85546875" style="1211" customWidth="1"/>
    <col min="11266" max="11266" width="53" style="1211" customWidth="1"/>
    <col min="11267" max="11267" width="9.42578125" style="1211" bestFit="1" customWidth="1"/>
    <col min="11268" max="11268" width="9.42578125" style="1211" customWidth="1"/>
    <col min="11269" max="11269" width="13.85546875" style="1211" customWidth="1"/>
    <col min="11270" max="11271" width="11.7109375" style="1211" customWidth="1"/>
    <col min="11272" max="11273" width="9.42578125" style="1211" customWidth="1"/>
    <col min="11274" max="11274" width="12.42578125" style="1211" customWidth="1"/>
    <col min="11275" max="11520" width="9.140625" style="1211"/>
    <col min="11521" max="11521" width="8.85546875" style="1211" customWidth="1"/>
    <col min="11522" max="11522" width="53" style="1211" customWidth="1"/>
    <col min="11523" max="11523" width="9.42578125" style="1211" bestFit="1" customWidth="1"/>
    <col min="11524" max="11524" width="9.42578125" style="1211" customWidth="1"/>
    <col min="11525" max="11525" width="13.85546875" style="1211" customWidth="1"/>
    <col min="11526" max="11527" width="11.7109375" style="1211" customWidth="1"/>
    <col min="11528" max="11529" width="9.42578125" style="1211" customWidth="1"/>
    <col min="11530" max="11530" width="12.42578125" style="1211" customWidth="1"/>
    <col min="11531" max="11776" width="9.140625" style="1211"/>
    <col min="11777" max="11777" width="8.85546875" style="1211" customWidth="1"/>
    <col min="11778" max="11778" width="53" style="1211" customWidth="1"/>
    <col min="11779" max="11779" width="9.42578125" style="1211" bestFit="1" customWidth="1"/>
    <col min="11780" max="11780" width="9.42578125" style="1211" customWidth="1"/>
    <col min="11781" max="11781" width="13.85546875" style="1211" customWidth="1"/>
    <col min="11782" max="11783" width="11.7109375" style="1211" customWidth="1"/>
    <col min="11784" max="11785" width="9.42578125" style="1211" customWidth="1"/>
    <col min="11786" max="11786" width="12.42578125" style="1211" customWidth="1"/>
    <col min="11787" max="12032" width="9.140625" style="1211"/>
    <col min="12033" max="12033" width="8.85546875" style="1211" customWidth="1"/>
    <col min="12034" max="12034" width="53" style="1211" customWidth="1"/>
    <col min="12035" max="12035" width="9.42578125" style="1211" bestFit="1" customWidth="1"/>
    <col min="12036" max="12036" width="9.42578125" style="1211" customWidth="1"/>
    <col min="12037" max="12037" width="13.85546875" style="1211" customWidth="1"/>
    <col min="12038" max="12039" width="11.7109375" style="1211" customWidth="1"/>
    <col min="12040" max="12041" width="9.42578125" style="1211" customWidth="1"/>
    <col min="12042" max="12042" width="12.42578125" style="1211" customWidth="1"/>
    <col min="12043" max="12288" width="9.140625" style="1211"/>
    <col min="12289" max="12289" width="8.85546875" style="1211" customWidth="1"/>
    <col min="12290" max="12290" width="53" style="1211" customWidth="1"/>
    <col min="12291" max="12291" width="9.42578125" style="1211" bestFit="1" customWidth="1"/>
    <col min="12292" max="12292" width="9.42578125" style="1211" customWidth="1"/>
    <col min="12293" max="12293" width="13.85546875" style="1211" customWidth="1"/>
    <col min="12294" max="12295" width="11.7109375" style="1211" customWidth="1"/>
    <col min="12296" max="12297" width="9.42578125" style="1211" customWidth="1"/>
    <col min="12298" max="12298" width="12.42578125" style="1211" customWidth="1"/>
    <col min="12299" max="12544" width="9.140625" style="1211"/>
    <col min="12545" max="12545" width="8.85546875" style="1211" customWidth="1"/>
    <col min="12546" max="12546" width="53" style="1211" customWidth="1"/>
    <col min="12547" max="12547" width="9.42578125" style="1211" bestFit="1" customWidth="1"/>
    <col min="12548" max="12548" width="9.42578125" style="1211" customWidth="1"/>
    <col min="12549" max="12549" width="13.85546875" style="1211" customWidth="1"/>
    <col min="12550" max="12551" width="11.7109375" style="1211" customWidth="1"/>
    <col min="12552" max="12553" width="9.42578125" style="1211" customWidth="1"/>
    <col min="12554" max="12554" width="12.42578125" style="1211" customWidth="1"/>
    <col min="12555" max="12800" width="9.140625" style="1211"/>
    <col min="12801" max="12801" width="8.85546875" style="1211" customWidth="1"/>
    <col min="12802" max="12802" width="53" style="1211" customWidth="1"/>
    <col min="12803" max="12803" width="9.42578125" style="1211" bestFit="1" customWidth="1"/>
    <col min="12804" max="12804" width="9.42578125" style="1211" customWidth="1"/>
    <col min="12805" max="12805" width="13.85546875" style="1211" customWidth="1"/>
    <col min="12806" max="12807" width="11.7109375" style="1211" customWidth="1"/>
    <col min="12808" max="12809" width="9.42578125" style="1211" customWidth="1"/>
    <col min="12810" max="12810" width="12.42578125" style="1211" customWidth="1"/>
    <col min="12811" max="13056" width="9.140625" style="1211"/>
    <col min="13057" max="13057" width="8.85546875" style="1211" customWidth="1"/>
    <col min="13058" max="13058" width="53" style="1211" customWidth="1"/>
    <col min="13059" max="13059" width="9.42578125" style="1211" bestFit="1" customWidth="1"/>
    <col min="13060" max="13060" width="9.42578125" style="1211" customWidth="1"/>
    <col min="13061" max="13061" width="13.85546875" style="1211" customWidth="1"/>
    <col min="13062" max="13063" width="11.7109375" style="1211" customWidth="1"/>
    <col min="13064" max="13065" width="9.42578125" style="1211" customWidth="1"/>
    <col min="13066" max="13066" width="12.42578125" style="1211" customWidth="1"/>
    <col min="13067" max="13312" width="9.140625" style="1211"/>
    <col min="13313" max="13313" width="8.85546875" style="1211" customWidth="1"/>
    <col min="13314" max="13314" width="53" style="1211" customWidth="1"/>
    <col min="13315" max="13315" width="9.42578125" style="1211" bestFit="1" customWidth="1"/>
    <col min="13316" max="13316" width="9.42578125" style="1211" customWidth="1"/>
    <col min="13317" max="13317" width="13.85546875" style="1211" customWidth="1"/>
    <col min="13318" max="13319" width="11.7109375" style="1211" customWidth="1"/>
    <col min="13320" max="13321" width="9.42578125" style="1211" customWidth="1"/>
    <col min="13322" max="13322" width="12.42578125" style="1211" customWidth="1"/>
    <col min="13323" max="13568" width="9.140625" style="1211"/>
    <col min="13569" max="13569" width="8.85546875" style="1211" customWidth="1"/>
    <col min="13570" max="13570" width="53" style="1211" customWidth="1"/>
    <col min="13571" max="13571" width="9.42578125" style="1211" bestFit="1" customWidth="1"/>
    <col min="13572" max="13572" width="9.42578125" style="1211" customWidth="1"/>
    <col min="13573" max="13573" width="13.85546875" style="1211" customWidth="1"/>
    <col min="13574" max="13575" width="11.7109375" style="1211" customWidth="1"/>
    <col min="13576" max="13577" width="9.42578125" style="1211" customWidth="1"/>
    <col min="13578" max="13578" width="12.42578125" style="1211" customWidth="1"/>
    <col min="13579" max="13824" width="9.140625" style="1211"/>
    <col min="13825" max="13825" width="8.85546875" style="1211" customWidth="1"/>
    <col min="13826" max="13826" width="53" style="1211" customWidth="1"/>
    <col min="13827" max="13827" width="9.42578125" style="1211" bestFit="1" customWidth="1"/>
    <col min="13828" max="13828" width="9.42578125" style="1211" customWidth="1"/>
    <col min="13829" max="13829" width="13.85546875" style="1211" customWidth="1"/>
    <col min="13830" max="13831" width="11.7109375" style="1211" customWidth="1"/>
    <col min="13832" max="13833" width="9.42578125" style="1211" customWidth="1"/>
    <col min="13834" max="13834" width="12.42578125" style="1211" customWidth="1"/>
    <col min="13835" max="14080" width="9.140625" style="1211"/>
    <col min="14081" max="14081" width="8.85546875" style="1211" customWidth="1"/>
    <col min="14082" max="14082" width="53" style="1211" customWidth="1"/>
    <col min="14083" max="14083" width="9.42578125" style="1211" bestFit="1" customWidth="1"/>
    <col min="14084" max="14084" width="9.42578125" style="1211" customWidth="1"/>
    <col min="14085" max="14085" width="13.85546875" style="1211" customWidth="1"/>
    <col min="14086" max="14087" width="11.7109375" style="1211" customWidth="1"/>
    <col min="14088" max="14089" width="9.42578125" style="1211" customWidth="1"/>
    <col min="14090" max="14090" width="12.42578125" style="1211" customWidth="1"/>
    <col min="14091" max="14336" width="9.140625" style="1211"/>
    <col min="14337" max="14337" width="8.85546875" style="1211" customWidth="1"/>
    <col min="14338" max="14338" width="53" style="1211" customWidth="1"/>
    <col min="14339" max="14339" width="9.42578125" style="1211" bestFit="1" customWidth="1"/>
    <col min="14340" max="14340" width="9.42578125" style="1211" customWidth="1"/>
    <col min="14341" max="14341" width="13.85546875" style="1211" customWidth="1"/>
    <col min="14342" max="14343" width="11.7109375" style="1211" customWidth="1"/>
    <col min="14344" max="14345" width="9.42578125" style="1211" customWidth="1"/>
    <col min="14346" max="14346" width="12.42578125" style="1211" customWidth="1"/>
    <col min="14347" max="14592" width="9.140625" style="1211"/>
    <col min="14593" max="14593" width="8.85546875" style="1211" customWidth="1"/>
    <col min="14594" max="14594" width="53" style="1211" customWidth="1"/>
    <col min="14595" max="14595" width="9.42578125" style="1211" bestFit="1" customWidth="1"/>
    <col min="14596" max="14596" width="9.42578125" style="1211" customWidth="1"/>
    <col min="14597" max="14597" width="13.85546875" style="1211" customWidth="1"/>
    <col min="14598" max="14599" width="11.7109375" style="1211" customWidth="1"/>
    <col min="14600" max="14601" width="9.42578125" style="1211" customWidth="1"/>
    <col min="14602" max="14602" width="12.42578125" style="1211" customWidth="1"/>
    <col min="14603" max="14848" width="9.140625" style="1211"/>
    <col min="14849" max="14849" width="8.85546875" style="1211" customWidth="1"/>
    <col min="14850" max="14850" width="53" style="1211" customWidth="1"/>
    <col min="14851" max="14851" width="9.42578125" style="1211" bestFit="1" customWidth="1"/>
    <col min="14852" max="14852" width="9.42578125" style="1211" customWidth="1"/>
    <col min="14853" max="14853" width="13.85546875" style="1211" customWidth="1"/>
    <col min="14854" max="14855" width="11.7109375" style="1211" customWidth="1"/>
    <col min="14856" max="14857" width="9.42578125" style="1211" customWidth="1"/>
    <col min="14858" max="14858" width="12.42578125" style="1211" customWidth="1"/>
    <col min="14859" max="15104" width="9.140625" style="1211"/>
    <col min="15105" max="15105" width="8.85546875" style="1211" customWidth="1"/>
    <col min="15106" max="15106" width="53" style="1211" customWidth="1"/>
    <col min="15107" max="15107" width="9.42578125" style="1211" bestFit="1" customWidth="1"/>
    <col min="15108" max="15108" width="9.42578125" style="1211" customWidth="1"/>
    <col min="15109" max="15109" width="13.85546875" style="1211" customWidth="1"/>
    <col min="15110" max="15111" width="11.7109375" style="1211" customWidth="1"/>
    <col min="15112" max="15113" width="9.42578125" style="1211" customWidth="1"/>
    <col min="15114" max="15114" width="12.42578125" style="1211" customWidth="1"/>
    <col min="15115" max="15360" width="9.140625" style="1211"/>
    <col min="15361" max="15361" width="8.85546875" style="1211" customWidth="1"/>
    <col min="15362" max="15362" width="53" style="1211" customWidth="1"/>
    <col min="15363" max="15363" width="9.42578125" style="1211" bestFit="1" customWidth="1"/>
    <col min="15364" max="15364" width="9.42578125" style="1211" customWidth="1"/>
    <col min="15365" max="15365" width="13.85546875" style="1211" customWidth="1"/>
    <col min="15366" max="15367" width="11.7109375" style="1211" customWidth="1"/>
    <col min="15368" max="15369" width="9.42578125" style="1211" customWidth="1"/>
    <col min="15370" max="15370" width="12.42578125" style="1211" customWidth="1"/>
    <col min="15371" max="15616" width="9.140625" style="1211"/>
    <col min="15617" max="15617" width="8.85546875" style="1211" customWidth="1"/>
    <col min="15618" max="15618" width="53" style="1211" customWidth="1"/>
    <col min="15619" max="15619" width="9.42578125" style="1211" bestFit="1" customWidth="1"/>
    <col min="15620" max="15620" width="9.42578125" style="1211" customWidth="1"/>
    <col min="15621" max="15621" width="13.85546875" style="1211" customWidth="1"/>
    <col min="15622" max="15623" width="11.7109375" style="1211" customWidth="1"/>
    <col min="15624" max="15625" width="9.42578125" style="1211" customWidth="1"/>
    <col min="15626" max="15626" width="12.42578125" style="1211" customWidth="1"/>
    <col min="15627" max="15872" width="9.140625" style="1211"/>
    <col min="15873" max="15873" width="8.85546875" style="1211" customWidth="1"/>
    <col min="15874" max="15874" width="53" style="1211" customWidth="1"/>
    <col min="15875" max="15875" width="9.42578125" style="1211" bestFit="1" customWidth="1"/>
    <col min="15876" max="15876" width="9.42578125" style="1211" customWidth="1"/>
    <col min="15877" max="15877" width="13.85546875" style="1211" customWidth="1"/>
    <col min="15878" max="15879" width="11.7109375" style="1211" customWidth="1"/>
    <col min="15880" max="15881" width="9.42578125" style="1211" customWidth="1"/>
    <col min="15882" max="15882" width="12.42578125" style="1211" customWidth="1"/>
    <col min="15883" max="16128" width="9.140625" style="1211"/>
    <col min="16129" max="16129" width="8.85546875" style="1211" customWidth="1"/>
    <col min="16130" max="16130" width="53" style="1211" customWidth="1"/>
    <col min="16131" max="16131" width="9.42578125" style="1211" bestFit="1" customWidth="1"/>
    <col min="16132" max="16132" width="9.42578125" style="1211" customWidth="1"/>
    <col min="16133" max="16133" width="13.85546875" style="1211" customWidth="1"/>
    <col min="16134" max="16135" width="11.7109375" style="1211" customWidth="1"/>
    <col min="16136" max="16137" width="9.42578125" style="1211" customWidth="1"/>
    <col min="16138" max="16138" width="12.42578125" style="1211" customWidth="1"/>
    <col min="16139" max="16384" width="9.140625" style="1211"/>
  </cols>
  <sheetData>
    <row r="1" spans="1:10">
      <c r="A1" s="1207"/>
      <c r="B1" s="1045" t="s">
        <v>0</v>
      </c>
      <c r="C1" s="2161" t="s">
        <v>2378</v>
      </c>
      <c r="D1" s="2162"/>
      <c r="E1" s="2162"/>
      <c r="F1" s="2162"/>
      <c r="G1" s="1209"/>
    </row>
    <row r="2" spans="1:10">
      <c r="A2" s="1207"/>
      <c r="B2" s="1045" t="s">
        <v>1</v>
      </c>
      <c r="C2" s="888">
        <v>7044445</v>
      </c>
      <c r="D2" s="266"/>
      <c r="E2" s="266"/>
      <c r="F2" s="266"/>
      <c r="G2" s="1209"/>
    </row>
    <row r="3" spans="1:10">
      <c r="A3" s="1207"/>
      <c r="B3" s="1045"/>
      <c r="C3" s="888" t="s">
        <v>7727</v>
      </c>
      <c r="D3" s="266"/>
      <c r="E3" s="266"/>
      <c r="F3" s="266"/>
      <c r="G3" s="1209"/>
    </row>
    <row r="4" spans="1:10" ht="14.25">
      <c r="A4" s="1207"/>
      <c r="B4" s="1045" t="s">
        <v>7247</v>
      </c>
      <c r="C4" s="268" t="s">
        <v>3189</v>
      </c>
      <c r="D4" s="269"/>
      <c r="E4" s="269"/>
      <c r="F4" s="269"/>
      <c r="G4" s="1036"/>
      <c r="I4" s="113" t="s">
        <v>7520</v>
      </c>
    </row>
    <row r="5" spans="1:10" s="113" customFormat="1" ht="99.95" customHeight="1">
      <c r="A5" s="1035" t="s">
        <v>3306</v>
      </c>
      <c r="B5" s="1035" t="s">
        <v>7202</v>
      </c>
      <c r="C5" s="725" t="s">
        <v>7521</v>
      </c>
      <c r="D5" s="725" t="s">
        <v>7522</v>
      </c>
      <c r="E5" s="725" t="s">
        <v>7705</v>
      </c>
      <c r="F5" s="725" t="s">
        <v>7523</v>
      </c>
      <c r="G5" s="725" t="s">
        <v>7732</v>
      </c>
      <c r="H5" s="725" t="s">
        <v>7203</v>
      </c>
      <c r="I5" s="725" t="s">
        <v>7204</v>
      </c>
      <c r="J5" s="606"/>
    </row>
    <row r="6" spans="1:10">
      <c r="A6" s="1212" t="s">
        <v>7205</v>
      </c>
      <c r="B6" s="1212"/>
      <c r="C6" s="1213"/>
      <c r="D6" s="1213"/>
      <c r="E6" s="1213"/>
      <c r="F6" s="1213"/>
      <c r="G6" s="1214"/>
      <c r="H6" s="1215"/>
      <c r="I6" s="1215"/>
    </row>
    <row r="7" spans="1:10">
      <c r="A7" s="1214"/>
      <c r="B7" s="1035"/>
      <c r="C7" s="1213"/>
      <c r="D7" s="1213"/>
      <c r="E7" s="1213"/>
      <c r="F7" s="1213"/>
      <c r="G7" s="1214"/>
      <c r="H7" s="1215"/>
      <c r="I7" s="1215"/>
    </row>
    <row r="8" spans="1:10">
      <c r="A8" s="1212" t="s">
        <v>7206</v>
      </c>
      <c r="B8" s="1212"/>
      <c r="C8" s="1213"/>
      <c r="D8" s="1213"/>
      <c r="E8" s="1213"/>
      <c r="F8" s="1213"/>
      <c r="G8" s="1214"/>
      <c r="H8" s="1215"/>
      <c r="I8" s="1215"/>
    </row>
    <row r="9" spans="1:10">
      <c r="A9" s="1214"/>
      <c r="B9" s="1035"/>
      <c r="C9" s="1213"/>
      <c r="D9" s="1213"/>
      <c r="E9" s="1213"/>
      <c r="F9" s="1213"/>
      <c r="G9" s="1214"/>
      <c r="H9" s="1215"/>
      <c r="I9" s="1215"/>
    </row>
    <row r="10" spans="1:10">
      <c r="A10" s="1216" t="s">
        <v>7207</v>
      </c>
      <c r="B10" s="1212"/>
      <c r="C10" s="1213"/>
      <c r="D10" s="1213"/>
      <c r="E10" s="1213"/>
      <c r="F10" s="1213"/>
      <c r="G10" s="1214"/>
      <c r="H10" s="1215"/>
      <c r="I10" s="1215"/>
    </row>
    <row r="11" spans="1:10">
      <c r="A11" s="1217" t="s">
        <v>5985</v>
      </c>
      <c r="B11" s="1218" t="s">
        <v>5986</v>
      </c>
      <c r="C11" s="1219">
        <v>111</v>
      </c>
      <c r="D11" s="1219">
        <v>34</v>
      </c>
      <c r="E11" s="1219">
        <v>421</v>
      </c>
      <c r="F11" s="1219">
        <v>124</v>
      </c>
      <c r="G11" s="1220">
        <v>76.760000000000005</v>
      </c>
      <c r="H11" s="1221">
        <v>1220</v>
      </c>
      <c r="I11" s="1221">
        <v>48</v>
      </c>
    </row>
    <row r="12" spans="1:10">
      <c r="A12" s="1216"/>
      <c r="B12" s="1212"/>
      <c r="C12" s="1213"/>
      <c r="D12" s="1213"/>
      <c r="E12" s="1213"/>
      <c r="F12" s="1213"/>
      <c r="G12" s="1214"/>
      <c r="H12" s="1215"/>
      <c r="I12" s="1215"/>
    </row>
    <row r="13" spans="1:10">
      <c r="A13" s="1212" t="s">
        <v>7208</v>
      </c>
      <c r="B13" s="1212"/>
      <c r="C13" s="1213"/>
      <c r="D13" s="1213"/>
      <c r="E13" s="1213"/>
      <c r="F13" s="1213"/>
      <c r="G13" s="1214"/>
      <c r="H13" s="1215"/>
      <c r="I13" s="1215"/>
    </row>
    <row r="14" spans="1:10">
      <c r="A14" s="1222" t="s">
        <v>7209</v>
      </c>
      <c r="B14" s="1035"/>
      <c r="C14" s="1213"/>
      <c r="D14" s="1213"/>
      <c r="E14" s="1213"/>
      <c r="F14" s="1213"/>
      <c r="G14" s="1214"/>
      <c r="H14" s="1215"/>
      <c r="I14" s="1215"/>
    </row>
    <row r="15" spans="1:10">
      <c r="A15" s="1222"/>
      <c r="B15" s="1035"/>
      <c r="C15" s="1213"/>
      <c r="D15" s="1213"/>
      <c r="E15" s="1213"/>
      <c r="F15" s="1213"/>
      <c r="G15" s="1214"/>
      <c r="H15" s="1215"/>
      <c r="I15" s="1215"/>
    </row>
    <row r="16" spans="1:10">
      <c r="A16" s="1222"/>
      <c r="B16" s="1035"/>
      <c r="C16" s="1213"/>
      <c r="D16" s="1213"/>
      <c r="E16" s="1213"/>
      <c r="F16" s="1213"/>
      <c r="G16" s="1214"/>
      <c r="H16" s="1215"/>
      <c r="I16" s="1215"/>
    </row>
    <row r="17" spans="1:9">
      <c r="A17" s="1222" t="s">
        <v>7210</v>
      </c>
      <c r="B17" s="1035"/>
      <c r="C17" s="1213"/>
      <c r="D17" s="1213"/>
      <c r="E17" s="1213"/>
      <c r="F17" s="1213"/>
      <c r="G17" s="1214"/>
      <c r="H17" s="1215"/>
      <c r="I17" s="1215"/>
    </row>
    <row r="18" spans="1:9">
      <c r="A18" s="1222"/>
      <c r="B18" s="1035"/>
      <c r="C18" s="1213"/>
      <c r="D18" s="1213"/>
      <c r="E18" s="1213"/>
      <c r="F18" s="1213"/>
      <c r="G18" s="1214"/>
      <c r="H18" s="1215"/>
      <c r="I18" s="1215"/>
    </row>
    <row r="19" spans="1:9">
      <c r="A19" s="1222"/>
      <c r="B19" s="1035"/>
      <c r="C19" s="1213"/>
      <c r="D19" s="1213"/>
      <c r="E19" s="1213"/>
      <c r="F19" s="1213"/>
      <c r="G19" s="1214"/>
      <c r="H19" s="1215"/>
      <c r="I19" s="1215"/>
    </row>
    <row r="20" spans="1:9">
      <c r="A20" s="1212" t="s">
        <v>7211</v>
      </c>
      <c r="B20" s="1212"/>
      <c r="C20" s="1213"/>
      <c r="D20" s="1213"/>
      <c r="E20" s="1213"/>
      <c r="F20" s="1213"/>
      <c r="G20" s="1214"/>
      <c r="H20" s="1215"/>
      <c r="I20" s="1215"/>
    </row>
    <row r="21" spans="1:9">
      <c r="A21" s="1214"/>
      <c r="B21" s="1035"/>
      <c r="C21" s="1213"/>
      <c r="D21" s="1213"/>
      <c r="E21" s="1213"/>
      <c r="F21" s="1213"/>
      <c r="G21" s="1214"/>
      <c r="H21" s="1215"/>
      <c r="I21" s="1215"/>
    </row>
    <row r="22" spans="1:9">
      <c r="A22" s="1214"/>
      <c r="B22" s="1035"/>
      <c r="C22" s="1213"/>
      <c r="D22" s="1213"/>
      <c r="E22" s="1213"/>
      <c r="F22" s="1213"/>
      <c r="G22" s="1214"/>
      <c r="H22" s="1215"/>
      <c r="I22" s="1215"/>
    </row>
    <row r="23" spans="1:9">
      <c r="A23" s="1212" t="s">
        <v>7212</v>
      </c>
      <c r="B23" s="1212"/>
      <c r="C23" s="1213"/>
      <c r="D23" s="1213"/>
      <c r="E23" s="1213"/>
      <c r="F23" s="1213"/>
      <c r="G23" s="1214"/>
      <c r="H23" s="1215"/>
      <c r="I23" s="1215"/>
    </row>
    <row r="24" spans="1:9">
      <c r="A24" s="1214"/>
      <c r="B24" s="1035"/>
      <c r="C24" s="1213"/>
      <c r="D24" s="1213"/>
      <c r="E24" s="1213"/>
      <c r="F24" s="1213"/>
      <c r="G24" s="1214"/>
      <c r="H24" s="1215"/>
      <c r="I24" s="1215"/>
    </row>
    <row r="25" spans="1:9">
      <c r="A25" s="1214"/>
      <c r="B25" s="1035"/>
      <c r="C25" s="1213"/>
      <c r="D25" s="1213"/>
      <c r="E25" s="1213"/>
      <c r="F25" s="1213"/>
      <c r="G25" s="1214"/>
      <c r="H25" s="1215"/>
      <c r="I25" s="1215"/>
    </row>
    <row r="26" spans="1:9">
      <c r="A26" s="1212" t="s">
        <v>7213</v>
      </c>
      <c r="B26" s="1212"/>
      <c r="C26" s="1213"/>
      <c r="D26" s="1213"/>
      <c r="E26" s="1213"/>
      <c r="F26" s="1213"/>
      <c r="G26" s="1214"/>
      <c r="H26" s="1215"/>
      <c r="I26" s="1215"/>
    </row>
    <row r="27" spans="1:9">
      <c r="A27" s="1214"/>
      <c r="B27" s="1035"/>
      <c r="C27" s="1213"/>
      <c r="D27" s="1213"/>
      <c r="E27" s="1213"/>
      <c r="F27" s="1213"/>
      <c r="G27" s="1214"/>
      <c r="H27" s="1215"/>
      <c r="I27" s="1215"/>
    </row>
    <row r="28" spans="1:9">
      <c r="A28" s="1214"/>
      <c r="B28" s="1035"/>
      <c r="C28" s="1213"/>
      <c r="D28" s="1213"/>
      <c r="E28" s="1213"/>
      <c r="F28" s="1213"/>
      <c r="G28" s="1214"/>
      <c r="H28" s="1215"/>
      <c r="I28" s="1215"/>
    </row>
    <row r="29" spans="1:9" s="1225" customFormat="1">
      <c r="A29" s="1212" t="s">
        <v>7214</v>
      </c>
      <c r="B29" s="1212"/>
      <c r="C29" s="1213"/>
      <c r="D29" s="1213"/>
      <c r="E29" s="1213"/>
      <c r="F29" s="1213"/>
      <c r="G29" s="1223"/>
      <c r="H29" s="1224"/>
      <c r="I29" s="1224"/>
    </row>
    <row r="30" spans="1:9">
      <c r="A30" s="1214"/>
      <c r="B30" s="1035"/>
      <c r="C30" s="1213"/>
      <c r="D30" s="1213"/>
      <c r="E30" s="1213"/>
      <c r="F30" s="1213"/>
      <c r="G30" s="1214"/>
      <c r="H30" s="1215"/>
      <c r="I30" s="1215"/>
    </row>
    <row r="31" spans="1:9">
      <c r="A31" s="1214"/>
      <c r="B31" s="1035"/>
      <c r="C31" s="1213"/>
      <c r="D31" s="1213"/>
      <c r="E31" s="1213"/>
      <c r="F31" s="1213"/>
      <c r="G31" s="1214"/>
      <c r="H31" s="1215"/>
      <c r="I31" s="1215"/>
    </row>
    <row r="32" spans="1:9">
      <c r="A32" s="1212" t="s">
        <v>7215</v>
      </c>
      <c r="B32" s="1212"/>
      <c r="C32" s="1213"/>
      <c r="D32" s="1213"/>
      <c r="E32" s="1213"/>
      <c r="F32" s="1213"/>
      <c r="G32" s="1214"/>
      <c r="H32" s="1215"/>
      <c r="I32" s="1215"/>
    </row>
    <row r="33" spans="1:10">
      <c r="A33" s="1214"/>
      <c r="B33" s="1035"/>
      <c r="C33" s="1213"/>
      <c r="D33" s="1213"/>
      <c r="E33" s="1213"/>
      <c r="F33" s="1213"/>
      <c r="G33" s="1214"/>
      <c r="H33" s="1215"/>
      <c r="I33" s="1215"/>
    </row>
    <row r="34" spans="1:10">
      <c r="A34" s="1214"/>
      <c r="B34" s="1035"/>
      <c r="C34" s="1213"/>
      <c r="D34" s="1213"/>
      <c r="E34" s="1213"/>
      <c r="F34" s="1213"/>
      <c r="G34" s="1214"/>
      <c r="H34" s="1215"/>
      <c r="I34" s="1215"/>
    </row>
    <row r="35" spans="1:10">
      <c r="A35" s="2209" t="s">
        <v>1476</v>
      </c>
      <c r="B35" s="2209"/>
      <c r="C35" s="1226"/>
      <c r="D35" s="1226"/>
      <c r="E35" s="1226"/>
      <c r="F35" s="1226"/>
      <c r="G35" s="1214"/>
      <c r="H35" s="1215"/>
      <c r="I35" s="1215"/>
    </row>
    <row r="36" spans="1:10">
      <c r="A36" s="1227"/>
      <c r="B36" s="1227"/>
      <c r="C36" s="1228"/>
      <c r="D36" s="1228"/>
      <c r="E36" s="1228"/>
      <c r="F36" s="1228"/>
      <c r="G36" s="1228"/>
      <c r="H36" s="1229"/>
      <c r="I36" s="1229"/>
      <c r="J36" s="1230"/>
    </row>
    <row r="37" spans="1:10" ht="15.75">
      <c r="A37" s="1231"/>
    </row>
  </sheetData>
  <mergeCells count="2">
    <mergeCell ref="C1:F1"/>
    <mergeCell ref="A35:B35"/>
  </mergeCells>
  <pageMargins left="0.23622047244094499" right="0.23622047244094499" top="0.35433070866141703" bottom="0.35433070866141703" header="0.31496062992126" footer="0.31496062992126"/>
  <pageSetup paperSize="9" scale="74" orientation="portrait" r:id="rId1"/>
  <headerFooter alignWithMargins="0">
    <oddFooter>&amp;R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818BA-9E5F-4ACC-9228-7659417223ED}">
  <sheetPr>
    <tabColor rgb="FFC00000"/>
  </sheetPr>
  <dimension ref="A1:E3772"/>
  <sheetViews>
    <sheetView topLeftCell="A2903" workbookViewId="0">
      <selection activeCell="H2930" sqref="H2929:H2930"/>
    </sheetView>
  </sheetViews>
  <sheetFormatPr defaultRowHeight="12.75"/>
  <cols>
    <col min="1" max="1" width="10.85546875" style="1313" customWidth="1"/>
    <col min="2" max="2" width="75.85546875" style="1314" customWidth="1"/>
    <col min="3" max="243" width="9.140625" style="309"/>
    <col min="244" max="244" width="10.85546875" style="309" customWidth="1"/>
    <col min="245" max="245" width="47.42578125" style="309" customWidth="1"/>
    <col min="246" max="246" width="9" style="309" customWidth="1"/>
    <col min="247" max="247" width="10.42578125" style="309" customWidth="1"/>
    <col min="248" max="248" width="9.5703125" style="309" customWidth="1"/>
    <col min="249" max="249" width="9.42578125" style="309" customWidth="1"/>
    <col min="250" max="250" width="9.85546875" style="309" customWidth="1"/>
    <col min="251" max="251" width="10" style="309" customWidth="1"/>
    <col min="252" max="252" width="6" style="309" customWidth="1"/>
    <col min="253" max="499" width="9.140625" style="309"/>
    <col min="500" max="500" width="10.85546875" style="309" customWidth="1"/>
    <col min="501" max="501" width="47.42578125" style="309" customWidth="1"/>
    <col min="502" max="502" width="9" style="309" customWidth="1"/>
    <col min="503" max="503" width="10.42578125" style="309" customWidth="1"/>
    <col min="504" max="504" width="9.5703125" style="309" customWidth="1"/>
    <col min="505" max="505" width="9.42578125" style="309" customWidth="1"/>
    <col min="506" max="506" width="9.85546875" style="309" customWidth="1"/>
    <col min="507" max="507" width="10" style="309" customWidth="1"/>
    <col min="508" max="508" width="6" style="309" customWidth="1"/>
    <col min="509" max="755" width="9.140625" style="309"/>
    <col min="756" max="756" width="10.85546875" style="309" customWidth="1"/>
    <col min="757" max="757" width="47.42578125" style="309" customWidth="1"/>
    <col min="758" max="758" width="9" style="309" customWidth="1"/>
    <col min="759" max="759" width="10.42578125" style="309" customWidth="1"/>
    <col min="760" max="760" width="9.5703125" style="309" customWidth="1"/>
    <col min="761" max="761" width="9.42578125" style="309" customWidth="1"/>
    <col min="762" max="762" width="9.85546875" style="309" customWidth="1"/>
    <col min="763" max="763" width="10" style="309" customWidth="1"/>
    <col min="764" max="764" width="6" style="309" customWidth="1"/>
    <col min="765" max="1011" width="9.140625" style="309"/>
    <col min="1012" max="1012" width="10.85546875" style="309" customWidth="1"/>
    <col min="1013" max="1013" width="47.42578125" style="309" customWidth="1"/>
    <col min="1014" max="1014" width="9" style="309" customWidth="1"/>
    <col min="1015" max="1015" width="10.42578125" style="309" customWidth="1"/>
    <col min="1016" max="1016" width="9.5703125" style="309" customWidth="1"/>
    <col min="1017" max="1017" width="9.42578125" style="309" customWidth="1"/>
    <col min="1018" max="1018" width="9.85546875" style="309" customWidth="1"/>
    <col min="1019" max="1019" width="10" style="309" customWidth="1"/>
    <col min="1020" max="1020" width="6" style="309" customWidth="1"/>
    <col min="1021" max="1267" width="9.140625" style="309"/>
    <col min="1268" max="1268" width="10.85546875" style="309" customWidth="1"/>
    <col min="1269" max="1269" width="47.42578125" style="309" customWidth="1"/>
    <col min="1270" max="1270" width="9" style="309" customWidth="1"/>
    <col min="1271" max="1271" width="10.42578125" style="309" customWidth="1"/>
    <col min="1272" max="1272" width="9.5703125" style="309" customWidth="1"/>
    <col min="1273" max="1273" width="9.42578125" style="309" customWidth="1"/>
    <col min="1274" max="1274" width="9.85546875" style="309" customWidth="1"/>
    <col min="1275" max="1275" width="10" style="309" customWidth="1"/>
    <col min="1276" max="1276" width="6" style="309" customWidth="1"/>
    <col min="1277" max="1523" width="9.140625" style="309"/>
    <col min="1524" max="1524" width="10.85546875" style="309" customWidth="1"/>
    <col min="1525" max="1525" width="47.42578125" style="309" customWidth="1"/>
    <col min="1526" max="1526" width="9" style="309" customWidth="1"/>
    <col min="1527" max="1527" width="10.42578125" style="309" customWidth="1"/>
    <col min="1528" max="1528" width="9.5703125" style="309" customWidth="1"/>
    <col min="1529" max="1529" width="9.42578125" style="309" customWidth="1"/>
    <col min="1530" max="1530" width="9.85546875" style="309" customWidth="1"/>
    <col min="1531" max="1531" width="10" style="309" customWidth="1"/>
    <col min="1532" max="1532" width="6" style="309" customWidth="1"/>
    <col min="1533" max="1779" width="9.140625" style="309"/>
    <col min="1780" max="1780" width="10.85546875" style="309" customWidth="1"/>
    <col min="1781" max="1781" width="47.42578125" style="309" customWidth="1"/>
    <col min="1782" max="1782" width="9" style="309" customWidth="1"/>
    <col min="1783" max="1783" width="10.42578125" style="309" customWidth="1"/>
    <col min="1784" max="1784" width="9.5703125" style="309" customWidth="1"/>
    <col min="1785" max="1785" width="9.42578125" style="309" customWidth="1"/>
    <col min="1786" max="1786" width="9.85546875" style="309" customWidth="1"/>
    <col min="1787" max="1787" width="10" style="309" customWidth="1"/>
    <col min="1788" max="1788" width="6" style="309" customWidth="1"/>
    <col min="1789" max="2035" width="9.140625" style="309"/>
    <col min="2036" max="2036" width="10.85546875" style="309" customWidth="1"/>
    <col min="2037" max="2037" width="47.42578125" style="309" customWidth="1"/>
    <col min="2038" max="2038" width="9" style="309" customWidth="1"/>
    <col min="2039" max="2039" width="10.42578125" style="309" customWidth="1"/>
    <col min="2040" max="2040" width="9.5703125" style="309" customWidth="1"/>
    <col min="2041" max="2041" width="9.42578125" style="309" customWidth="1"/>
    <col min="2042" max="2042" width="9.85546875" style="309" customWidth="1"/>
    <col min="2043" max="2043" width="10" style="309" customWidth="1"/>
    <col min="2044" max="2044" width="6" style="309" customWidth="1"/>
    <col min="2045" max="2291" width="9.140625" style="309"/>
    <col min="2292" max="2292" width="10.85546875" style="309" customWidth="1"/>
    <col min="2293" max="2293" width="47.42578125" style="309" customWidth="1"/>
    <col min="2294" max="2294" width="9" style="309" customWidth="1"/>
    <col min="2295" max="2295" width="10.42578125" style="309" customWidth="1"/>
    <col min="2296" max="2296" width="9.5703125" style="309" customWidth="1"/>
    <col min="2297" max="2297" width="9.42578125" style="309" customWidth="1"/>
    <col min="2298" max="2298" width="9.85546875" style="309" customWidth="1"/>
    <col min="2299" max="2299" width="10" style="309" customWidth="1"/>
    <col min="2300" max="2300" width="6" style="309" customWidth="1"/>
    <col min="2301" max="2547" width="9.140625" style="309"/>
    <col min="2548" max="2548" width="10.85546875" style="309" customWidth="1"/>
    <col min="2549" max="2549" width="47.42578125" style="309" customWidth="1"/>
    <col min="2550" max="2550" width="9" style="309" customWidth="1"/>
    <col min="2551" max="2551" width="10.42578125" style="309" customWidth="1"/>
    <col min="2552" max="2552" width="9.5703125" style="309" customWidth="1"/>
    <col min="2553" max="2553" width="9.42578125" style="309" customWidth="1"/>
    <col min="2554" max="2554" width="9.85546875" style="309" customWidth="1"/>
    <col min="2555" max="2555" width="10" style="309" customWidth="1"/>
    <col min="2556" max="2556" width="6" style="309" customWidth="1"/>
    <col min="2557" max="2803" width="9.140625" style="309"/>
    <col min="2804" max="2804" width="10.85546875" style="309" customWidth="1"/>
    <col min="2805" max="2805" width="47.42578125" style="309" customWidth="1"/>
    <col min="2806" max="2806" width="9" style="309" customWidth="1"/>
    <col min="2807" max="2807" width="10.42578125" style="309" customWidth="1"/>
    <col min="2808" max="2808" width="9.5703125" style="309" customWidth="1"/>
    <col min="2809" max="2809" width="9.42578125" style="309" customWidth="1"/>
    <col min="2810" max="2810" width="9.85546875" style="309" customWidth="1"/>
    <col min="2811" max="2811" width="10" style="309" customWidth="1"/>
    <col min="2812" max="2812" width="6" style="309" customWidth="1"/>
    <col min="2813" max="3059" width="9.140625" style="309"/>
    <col min="3060" max="3060" width="10.85546875" style="309" customWidth="1"/>
    <col min="3061" max="3061" width="47.42578125" style="309" customWidth="1"/>
    <col min="3062" max="3062" width="9" style="309" customWidth="1"/>
    <col min="3063" max="3063" width="10.42578125" style="309" customWidth="1"/>
    <col min="3064" max="3064" width="9.5703125" style="309" customWidth="1"/>
    <col min="3065" max="3065" width="9.42578125" style="309" customWidth="1"/>
    <col min="3066" max="3066" width="9.85546875" style="309" customWidth="1"/>
    <col min="3067" max="3067" width="10" style="309" customWidth="1"/>
    <col min="3068" max="3068" width="6" style="309" customWidth="1"/>
    <col min="3069" max="3315" width="9.140625" style="309"/>
    <col min="3316" max="3316" width="10.85546875" style="309" customWidth="1"/>
    <col min="3317" max="3317" width="47.42578125" style="309" customWidth="1"/>
    <col min="3318" max="3318" width="9" style="309" customWidth="1"/>
    <col min="3319" max="3319" width="10.42578125" style="309" customWidth="1"/>
    <col min="3320" max="3320" width="9.5703125" style="309" customWidth="1"/>
    <col min="3321" max="3321" width="9.42578125" style="309" customWidth="1"/>
    <col min="3322" max="3322" width="9.85546875" style="309" customWidth="1"/>
    <col min="3323" max="3323" width="10" style="309" customWidth="1"/>
    <col min="3324" max="3324" width="6" style="309" customWidth="1"/>
    <col min="3325" max="3571" width="9.140625" style="309"/>
    <col min="3572" max="3572" width="10.85546875" style="309" customWidth="1"/>
    <col min="3573" max="3573" width="47.42578125" style="309" customWidth="1"/>
    <col min="3574" max="3574" width="9" style="309" customWidth="1"/>
    <col min="3575" max="3575" width="10.42578125" style="309" customWidth="1"/>
    <col min="3576" max="3576" width="9.5703125" style="309" customWidth="1"/>
    <col min="3577" max="3577" width="9.42578125" style="309" customWidth="1"/>
    <col min="3578" max="3578" width="9.85546875" style="309" customWidth="1"/>
    <col min="3579" max="3579" width="10" style="309" customWidth="1"/>
    <col min="3580" max="3580" width="6" style="309" customWidth="1"/>
    <col min="3581" max="3827" width="9.140625" style="309"/>
    <col min="3828" max="3828" width="10.85546875" style="309" customWidth="1"/>
    <col min="3829" max="3829" width="47.42578125" style="309" customWidth="1"/>
    <col min="3830" max="3830" width="9" style="309" customWidth="1"/>
    <col min="3831" max="3831" width="10.42578125" style="309" customWidth="1"/>
    <col min="3832" max="3832" width="9.5703125" style="309" customWidth="1"/>
    <col min="3833" max="3833" width="9.42578125" style="309" customWidth="1"/>
    <col min="3834" max="3834" width="9.85546875" style="309" customWidth="1"/>
    <col min="3835" max="3835" width="10" style="309" customWidth="1"/>
    <col min="3836" max="3836" width="6" style="309" customWidth="1"/>
    <col min="3837" max="4083" width="9.140625" style="309"/>
    <col min="4084" max="4084" width="10.85546875" style="309" customWidth="1"/>
    <col min="4085" max="4085" width="47.42578125" style="309" customWidth="1"/>
    <col min="4086" max="4086" width="9" style="309" customWidth="1"/>
    <col min="4087" max="4087" width="10.42578125" style="309" customWidth="1"/>
    <col min="4088" max="4088" width="9.5703125" style="309" customWidth="1"/>
    <col min="4089" max="4089" width="9.42578125" style="309" customWidth="1"/>
    <col min="4090" max="4090" width="9.85546875" style="309" customWidth="1"/>
    <col min="4091" max="4091" width="10" style="309" customWidth="1"/>
    <col min="4092" max="4092" width="6" style="309" customWidth="1"/>
    <col min="4093" max="4339" width="9.140625" style="309"/>
    <col min="4340" max="4340" width="10.85546875" style="309" customWidth="1"/>
    <col min="4341" max="4341" width="47.42578125" style="309" customWidth="1"/>
    <col min="4342" max="4342" width="9" style="309" customWidth="1"/>
    <col min="4343" max="4343" width="10.42578125" style="309" customWidth="1"/>
    <col min="4344" max="4344" width="9.5703125" style="309" customWidth="1"/>
    <col min="4345" max="4345" width="9.42578125" style="309" customWidth="1"/>
    <col min="4346" max="4346" width="9.85546875" style="309" customWidth="1"/>
    <col min="4347" max="4347" width="10" style="309" customWidth="1"/>
    <col min="4348" max="4348" width="6" style="309" customWidth="1"/>
    <col min="4349" max="4595" width="9.140625" style="309"/>
    <col min="4596" max="4596" width="10.85546875" style="309" customWidth="1"/>
    <col min="4597" max="4597" width="47.42578125" style="309" customWidth="1"/>
    <col min="4598" max="4598" width="9" style="309" customWidth="1"/>
    <col min="4599" max="4599" width="10.42578125" style="309" customWidth="1"/>
    <col min="4600" max="4600" width="9.5703125" style="309" customWidth="1"/>
    <col min="4601" max="4601" width="9.42578125" style="309" customWidth="1"/>
    <col min="4602" max="4602" width="9.85546875" style="309" customWidth="1"/>
    <col min="4603" max="4603" width="10" style="309" customWidth="1"/>
    <col min="4604" max="4604" width="6" style="309" customWidth="1"/>
    <col min="4605" max="4851" width="9.140625" style="309"/>
    <col min="4852" max="4852" width="10.85546875" style="309" customWidth="1"/>
    <col min="4853" max="4853" width="47.42578125" style="309" customWidth="1"/>
    <col min="4854" max="4854" width="9" style="309" customWidth="1"/>
    <col min="4855" max="4855" width="10.42578125" style="309" customWidth="1"/>
    <col min="4856" max="4856" width="9.5703125" style="309" customWidth="1"/>
    <col min="4857" max="4857" width="9.42578125" style="309" customWidth="1"/>
    <col min="4858" max="4858" width="9.85546875" style="309" customWidth="1"/>
    <col min="4859" max="4859" width="10" style="309" customWidth="1"/>
    <col min="4860" max="4860" width="6" style="309" customWidth="1"/>
    <col min="4861" max="5107" width="9.140625" style="309"/>
    <col min="5108" max="5108" width="10.85546875" style="309" customWidth="1"/>
    <col min="5109" max="5109" width="47.42578125" style="309" customWidth="1"/>
    <col min="5110" max="5110" width="9" style="309" customWidth="1"/>
    <col min="5111" max="5111" width="10.42578125" style="309" customWidth="1"/>
    <col min="5112" max="5112" width="9.5703125" style="309" customWidth="1"/>
    <col min="5113" max="5113" width="9.42578125" style="309" customWidth="1"/>
    <col min="5114" max="5114" width="9.85546875" style="309" customWidth="1"/>
    <col min="5115" max="5115" width="10" style="309" customWidth="1"/>
    <col min="5116" max="5116" width="6" style="309" customWidth="1"/>
    <col min="5117" max="5363" width="9.140625" style="309"/>
    <col min="5364" max="5364" width="10.85546875" style="309" customWidth="1"/>
    <col min="5365" max="5365" width="47.42578125" style="309" customWidth="1"/>
    <col min="5366" max="5366" width="9" style="309" customWidth="1"/>
    <col min="5367" max="5367" width="10.42578125" style="309" customWidth="1"/>
    <col min="5368" max="5368" width="9.5703125" style="309" customWidth="1"/>
    <col min="5369" max="5369" width="9.42578125" style="309" customWidth="1"/>
    <col min="5370" max="5370" width="9.85546875" style="309" customWidth="1"/>
    <col min="5371" max="5371" width="10" style="309" customWidth="1"/>
    <col min="5372" max="5372" width="6" style="309" customWidth="1"/>
    <col min="5373" max="5619" width="9.140625" style="309"/>
    <col min="5620" max="5620" width="10.85546875" style="309" customWidth="1"/>
    <col min="5621" max="5621" width="47.42578125" style="309" customWidth="1"/>
    <col min="5622" max="5622" width="9" style="309" customWidth="1"/>
    <col min="5623" max="5623" width="10.42578125" style="309" customWidth="1"/>
    <col min="5624" max="5624" width="9.5703125" style="309" customWidth="1"/>
    <col min="5625" max="5625" width="9.42578125" style="309" customWidth="1"/>
    <col min="5626" max="5626" width="9.85546875" style="309" customWidth="1"/>
    <col min="5627" max="5627" width="10" style="309" customWidth="1"/>
    <col min="5628" max="5628" width="6" style="309" customWidth="1"/>
    <col min="5629" max="5875" width="9.140625" style="309"/>
    <col min="5876" max="5876" width="10.85546875" style="309" customWidth="1"/>
    <col min="5877" max="5877" width="47.42578125" style="309" customWidth="1"/>
    <col min="5878" max="5878" width="9" style="309" customWidth="1"/>
    <col min="5879" max="5879" width="10.42578125" style="309" customWidth="1"/>
    <col min="5880" max="5880" width="9.5703125" style="309" customWidth="1"/>
    <col min="5881" max="5881" width="9.42578125" style="309" customWidth="1"/>
    <col min="5882" max="5882" width="9.85546875" style="309" customWidth="1"/>
    <col min="5883" max="5883" width="10" style="309" customWidth="1"/>
    <col min="5884" max="5884" width="6" style="309" customWidth="1"/>
    <col min="5885" max="6131" width="9.140625" style="309"/>
    <col min="6132" max="6132" width="10.85546875" style="309" customWidth="1"/>
    <col min="6133" max="6133" width="47.42578125" style="309" customWidth="1"/>
    <col min="6134" max="6134" width="9" style="309" customWidth="1"/>
    <col min="6135" max="6135" width="10.42578125" style="309" customWidth="1"/>
    <col min="6136" max="6136" width="9.5703125" style="309" customWidth="1"/>
    <col min="6137" max="6137" width="9.42578125" style="309" customWidth="1"/>
    <col min="6138" max="6138" width="9.85546875" style="309" customWidth="1"/>
    <col min="6139" max="6139" width="10" style="309" customWidth="1"/>
    <col min="6140" max="6140" width="6" style="309" customWidth="1"/>
    <col min="6141" max="6387" width="9.140625" style="309"/>
    <col min="6388" max="6388" width="10.85546875" style="309" customWidth="1"/>
    <col min="6389" max="6389" width="47.42578125" style="309" customWidth="1"/>
    <col min="6390" max="6390" width="9" style="309" customWidth="1"/>
    <col min="6391" max="6391" width="10.42578125" style="309" customWidth="1"/>
    <col min="6392" max="6392" width="9.5703125" style="309" customWidth="1"/>
    <col min="6393" max="6393" width="9.42578125" style="309" customWidth="1"/>
    <col min="6394" max="6394" width="9.85546875" style="309" customWidth="1"/>
    <col min="6395" max="6395" width="10" style="309" customWidth="1"/>
    <col min="6396" max="6396" width="6" style="309" customWidth="1"/>
    <col min="6397" max="6643" width="9.140625" style="309"/>
    <col min="6644" max="6644" width="10.85546875" style="309" customWidth="1"/>
    <col min="6645" max="6645" width="47.42578125" style="309" customWidth="1"/>
    <col min="6646" max="6646" width="9" style="309" customWidth="1"/>
    <col min="6647" max="6647" width="10.42578125" style="309" customWidth="1"/>
    <col min="6648" max="6648" width="9.5703125" style="309" customWidth="1"/>
    <col min="6649" max="6649" width="9.42578125" style="309" customWidth="1"/>
    <col min="6650" max="6650" width="9.85546875" style="309" customWidth="1"/>
    <col min="6651" max="6651" width="10" style="309" customWidth="1"/>
    <col min="6652" max="6652" width="6" style="309" customWidth="1"/>
    <col min="6653" max="6899" width="9.140625" style="309"/>
    <col min="6900" max="6900" width="10.85546875" style="309" customWidth="1"/>
    <col min="6901" max="6901" width="47.42578125" style="309" customWidth="1"/>
    <col min="6902" max="6902" width="9" style="309" customWidth="1"/>
    <col min="6903" max="6903" width="10.42578125" style="309" customWidth="1"/>
    <col min="6904" max="6904" width="9.5703125" style="309" customWidth="1"/>
    <col min="6905" max="6905" width="9.42578125" style="309" customWidth="1"/>
    <col min="6906" max="6906" width="9.85546875" style="309" customWidth="1"/>
    <col min="6907" max="6907" width="10" style="309" customWidth="1"/>
    <col min="6908" max="6908" width="6" style="309" customWidth="1"/>
    <col min="6909" max="7155" width="9.140625" style="309"/>
    <col min="7156" max="7156" width="10.85546875" style="309" customWidth="1"/>
    <col min="7157" max="7157" width="47.42578125" style="309" customWidth="1"/>
    <col min="7158" max="7158" width="9" style="309" customWidth="1"/>
    <col min="7159" max="7159" width="10.42578125" style="309" customWidth="1"/>
    <col min="7160" max="7160" width="9.5703125" style="309" customWidth="1"/>
    <col min="7161" max="7161" width="9.42578125" style="309" customWidth="1"/>
    <col min="7162" max="7162" width="9.85546875" style="309" customWidth="1"/>
    <col min="7163" max="7163" width="10" style="309" customWidth="1"/>
    <col min="7164" max="7164" width="6" style="309" customWidth="1"/>
    <col min="7165" max="7411" width="9.140625" style="309"/>
    <col min="7412" max="7412" width="10.85546875" style="309" customWidth="1"/>
    <col min="7413" max="7413" width="47.42578125" style="309" customWidth="1"/>
    <col min="7414" max="7414" width="9" style="309" customWidth="1"/>
    <col min="7415" max="7415" width="10.42578125" style="309" customWidth="1"/>
    <col min="7416" max="7416" width="9.5703125" style="309" customWidth="1"/>
    <col min="7417" max="7417" width="9.42578125" style="309" customWidth="1"/>
    <col min="7418" max="7418" width="9.85546875" style="309" customWidth="1"/>
    <col min="7419" max="7419" width="10" style="309" customWidth="1"/>
    <col min="7420" max="7420" width="6" style="309" customWidth="1"/>
    <col min="7421" max="7667" width="9.140625" style="309"/>
    <col min="7668" max="7668" width="10.85546875" style="309" customWidth="1"/>
    <col min="7669" max="7669" width="47.42578125" style="309" customWidth="1"/>
    <col min="7670" max="7670" width="9" style="309" customWidth="1"/>
    <col min="7671" max="7671" width="10.42578125" style="309" customWidth="1"/>
    <col min="7672" max="7672" width="9.5703125" style="309" customWidth="1"/>
    <col min="7673" max="7673" width="9.42578125" style="309" customWidth="1"/>
    <col min="7674" max="7674" width="9.85546875" style="309" customWidth="1"/>
    <col min="7675" max="7675" width="10" style="309" customWidth="1"/>
    <col min="7676" max="7676" width="6" style="309" customWidth="1"/>
    <col min="7677" max="7923" width="9.140625" style="309"/>
    <col min="7924" max="7924" width="10.85546875" style="309" customWidth="1"/>
    <col min="7925" max="7925" width="47.42578125" style="309" customWidth="1"/>
    <col min="7926" max="7926" width="9" style="309" customWidth="1"/>
    <col min="7927" max="7927" width="10.42578125" style="309" customWidth="1"/>
    <col min="7928" max="7928" width="9.5703125" style="309" customWidth="1"/>
    <col min="7929" max="7929" width="9.42578125" style="309" customWidth="1"/>
    <col min="7930" max="7930" width="9.85546875" style="309" customWidth="1"/>
    <col min="7931" max="7931" width="10" style="309" customWidth="1"/>
    <col min="7932" max="7932" width="6" style="309" customWidth="1"/>
    <col min="7933" max="8179" width="9.140625" style="309"/>
    <col min="8180" max="8180" width="10.85546875" style="309" customWidth="1"/>
    <col min="8181" max="8181" width="47.42578125" style="309" customWidth="1"/>
    <col min="8182" max="8182" width="9" style="309" customWidth="1"/>
    <col min="8183" max="8183" width="10.42578125" style="309" customWidth="1"/>
    <col min="8184" max="8184" width="9.5703125" style="309" customWidth="1"/>
    <col min="8185" max="8185" width="9.42578125" style="309" customWidth="1"/>
    <col min="8186" max="8186" width="9.85546875" style="309" customWidth="1"/>
    <col min="8187" max="8187" width="10" style="309" customWidth="1"/>
    <col min="8188" max="8188" width="6" style="309" customWidth="1"/>
    <col min="8189" max="8435" width="9.140625" style="309"/>
    <col min="8436" max="8436" width="10.85546875" style="309" customWidth="1"/>
    <col min="8437" max="8437" width="47.42578125" style="309" customWidth="1"/>
    <col min="8438" max="8438" width="9" style="309" customWidth="1"/>
    <col min="8439" max="8439" width="10.42578125" style="309" customWidth="1"/>
    <col min="8440" max="8440" width="9.5703125" style="309" customWidth="1"/>
    <col min="8441" max="8441" width="9.42578125" style="309" customWidth="1"/>
    <col min="8442" max="8442" width="9.85546875" style="309" customWidth="1"/>
    <col min="8443" max="8443" width="10" style="309" customWidth="1"/>
    <col min="8444" max="8444" width="6" style="309" customWidth="1"/>
    <col min="8445" max="8691" width="9.140625" style="309"/>
    <col min="8692" max="8692" width="10.85546875" style="309" customWidth="1"/>
    <col min="8693" max="8693" width="47.42578125" style="309" customWidth="1"/>
    <col min="8694" max="8694" width="9" style="309" customWidth="1"/>
    <col min="8695" max="8695" width="10.42578125" style="309" customWidth="1"/>
    <col min="8696" max="8696" width="9.5703125" style="309" customWidth="1"/>
    <col min="8697" max="8697" width="9.42578125" style="309" customWidth="1"/>
    <col min="8698" max="8698" width="9.85546875" style="309" customWidth="1"/>
    <col min="8699" max="8699" width="10" style="309" customWidth="1"/>
    <col min="8700" max="8700" width="6" style="309" customWidth="1"/>
    <col min="8701" max="8947" width="9.140625" style="309"/>
    <col min="8948" max="8948" width="10.85546875" style="309" customWidth="1"/>
    <col min="8949" max="8949" width="47.42578125" style="309" customWidth="1"/>
    <col min="8950" max="8950" width="9" style="309" customWidth="1"/>
    <col min="8951" max="8951" width="10.42578125" style="309" customWidth="1"/>
    <col min="8952" max="8952" width="9.5703125" style="309" customWidth="1"/>
    <col min="8953" max="8953" width="9.42578125" style="309" customWidth="1"/>
    <col min="8954" max="8954" width="9.85546875" style="309" customWidth="1"/>
    <col min="8955" max="8955" width="10" style="309" customWidth="1"/>
    <col min="8956" max="8956" width="6" style="309" customWidth="1"/>
    <col min="8957" max="9203" width="9.140625" style="309"/>
    <col min="9204" max="9204" width="10.85546875" style="309" customWidth="1"/>
    <col min="9205" max="9205" width="47.42578125" style="309" customWidth="1"/>
    <col min="9206" max="9206" width="9" style="309" customWidth="1"/>
    <col min="9207" max="9207" width="10.42578125" style="309" customWidth="1"/>
    <col min="9208" max="9208" width="9.5703125" style="309" customWidth="1"/>
    <col min="9209" max="9209" width="9.42578125" style="309" customWidth="1"/>
    <col min="9210" max="9210" width="9.85546875" style="309" customWidth="1"/>
    <col min="9211" max="9211" width="10" style="309" customWidth="1"/>
    <col min="9212" max="9212" width="6" style="309" customWidth="1"/>
    <col min="9213" max="9459" width="9.140625" style="309"/>
    <col min="9460" max="9460" width="10.85546875" style="309" customWidth="1"/>
    <col min="9461" max="9461" width="47.42578125" style="309" customWidth="1"/>
    <col min="9462" max="9462" width="9" style="309" customWidth="1"/>
    <col min="9463" max="9463" width="10.42578125" style="309" customWidth="1"/>
    <col min="9464" max="9464" width="9.5703125" style="309" customWidth="1"/>
    <col min="9465" max="9465" width="9.42578125" style="309" customWidth="1"/>
    <col min="9466" max="9466" width="9.85546875" style="309" customWidth="1"/>
    <col min="9467" max="9467" width="10" style="309" customWidth="1"/>
    <col min="9468" max="9468" width="6" style="309" customWidth="1"/>
    <col min="9469" max="9715" width="9.140625" style="309"/>
    <col min="9716" max="9716" width="10.85546875" style="309" customWidth="1"/>
    <col min="9717" max="9717" width="47.42578125" style="309" customWidth="1"/>
    <col min="9718" max="9718" width="9" style="309" customWidth="1"/>
    <col min="9719" max="9719" width="10.42578125" style="309" customWidth="1"/>
    <col min="9720" max="9720" width="9.5703125" style="309" customWidth="1"/>
    <col min="9721" max="9721" width="9.42578125" style="309" customWidth="1"/>
    <col min="9722" max="9722" width="9.85546875" style="309" customWidth="1"/>
    <col min="9723" max="9723" width="10" style="309" customWidth="1"/>
    <col min="9724" max="9724" width="6" style="309" customWidth="1"/>
    <col min="9725" max="9971" width="9.140625" style="309"/>
    <col min="9972" max="9972" width="10.85546875" style="309" customWidth="1"/>
    <col min="9973" max="9973" width="47.42578125" style="309" customWidth="1"/>
    <col min="9974" max="9974" width="9" style="309" customWidth="1"/>
    <col min="9975" max="9975" width="10.42578125" style="309" customWidth="1"/>
    <col min="9976" max="9976" width="9.5703125" style="309" customWidth="1"/>
    <col min="9977" max="9977" width="9.42578125" style="309" customWidth="1"/>
    <col min="9978" max="9978" width="9.85546875" style="309" customWidth="1"/>
    <col min="9979" max="9979" width="10" style="309" customWidth="1"/>
    <col min="9980" max="9980" width="6" style="309" customWidth="1"/>
    <col min="9981" max="10227" width="9.140625" style="309"/>
    <col min="10228" max="10228" width="10.85546875" style="309" customWidth="1"/>
    <col min="10229" max="10229" width="47.42578125" style="309" customWidth="1"/>
    <col min="10230" max="10230" width="9" style="309" customWidth="1"/>
    <col min="10231" max="10231" width="10.42578125" style="309" customWidth="1"/>
    <col min="10232" max="10232" width="9.5703125" style="309" customWidth="1"/>
    <col min="10233" max="10233" width="9.42578125" style="309" customWidth="1"/>
    <col min="10234" max="10234" width="9.85546875" style="309" customWidth="1"/>
    <col min="10235" max="10235" width="10" style="309" customWidth="1"/>
    <col min="10236" max="10236" width="6" style="309" customWidth="1"/>
    <col min="10237" max="10483" width="9.140625" style="309"/>
    <col min="10484" max="10484" width="10.85546875" style="309" customWidth="1"/>
    <col min="10485" max="10485" width="47.42578125" style="309" customWidth="1"/>
    <col min="10486" max="10486" width="9" style="309" customWidth="1"/>
    <col min="10487" max="10487" width="10.42578125" style="309" customWidth="1"/>
    <col min="10488" max="10488" width="9.5703125" style="309" customWidth="1"/>
    <col min="10489" max="10489" width="9.42578125" style="309" customWidth="1"/>
    <col min="10490" max="10490" width="9.85546875" style="309" customWidth="1"/>
    <col min="10491" max="10491" width="10" style="309" customWidth="1"/>
    <col min="10492" max="10492" width="6" style="309" customWidth="1"/>
    <col min="10493" max="10739" width="9.140625" style="309"/>
    <col min="10740" max="10740" width="10.85546875" style="309" customWidth="1"/>
    <col min="10741" max="10741" width="47.42578125" style="309" customWidth="1"/>
    <col min="10742" max="10742" width="9" style="309" customWidth="1"/>
    <col min="10743" max="10743" width="10.42578125" style="309" customWidth="1"/>
    <col min="10744" max="10744" width="9.5703125" style="309" customWidth="1"/>
    <col min="10745" max="10745" width="9.42578125" style="309" customWidth="1"/>
    <col min="10746" max="10746" width="9.85546875" style="309" customWidth="1"/>
    <col min="10747" max="10747" width="10" style="309" customWidth="1"/>
    <col min="10748" max="10748" width="6" style="309" customWidth="1"/>
    <col min="10749" max="10995" width="9.140625" style="309"/>
    <col min="10996" max="10996" width="10.85546875" style="309" customWidth="1"/>
    <col min="10997" max="10997" width="47.42578125" style="309" customWidth="1"/>
    <col min="10998" max="10998" width="9" style="309" customWidth="1"/>
    <col min="10999" max="10999" width="10.42578125" style="309" customWidth="1"/>
    <col min="11000" max="11000" width="9.5703125" style="309" customWidth="1"/>
    <col min="11001" max="11001" width="9.42578125" style="309" customWidth="1"/>
    <col min="11002" max="11002" width="9.85546875" style="309" customWidth="1"/>
    <col min="11003" max="11003" width="10" style="309" customWidth="1"/>
    <col min="11004" max="11004" width="6" style="309" customWidth="1"/>
    <col min="11005" max="11251" width="9.140625" style="309"/>
    <col min="11252" max="11252" width="10.85546875" style="309" customWidth="1"/>
    <col min="11253" max="11253" width="47.42578125" style="309" customWidth="1"/>
    <col min="11254" max="11254" width="9" style="309" customWidth="1"/>
    <col min="11255" max="11255" width="10.42578125" style="309" customWidth="1"/>
    <col min="11256" max="11256" width="9.5703125" style="309" customWidth="1"/>
    <col min="11257" max="11257" width="9.42578125" style="309" customWidth="1"/>
    <col min="11258" max="11258" width="9.85546875" style="309" customWidth="1"/>
    <col min="11259" max="11259" width="10" style="309" customWidth="1"/>
    <col min="11260" max="11260" width="6" style="309" customWidth="1"/>
    <col min="11261" max="11507" width="9.140625" style="309"/>
    <col min="11508" max="11508" width="10.85546875" style="309" customWidth="1"/>
    <col min="11509" max="11509" width="47.42578125" style="309" customWidth="1"/>
    <col min="11510" max="11510" width="9" style="309" customWidth="1"/>
    <col min="11511" max="11511" width="10.42578125" style="309" customWidth="1"/>
    <col min="11512" max="11512" width="9.5703125" style="309" customWidth="1"/>
    <col min="11513" max="11513" width="9.42578125" style="309" customWidth="1"/>
    <col min="11514" max="11514" width="9.85546875" style="309" customWidth="1"/>
    <col min="11515" max="11515" width="10" style="309" customWidth="1"/>
    <col min="11516" max="11516" width="6" style="309" customWidth="1"/>
    <col min="11517" max="11763" width="9.140625" style="309"/>
    <col min="11764" max="11764" width="10.85546875" style="309" customWidth="1"/>
    <col min="11765" max="11765" width="47.42578125" style="309" customWidth="1"/>
    <col min="11766" max="11766" width="9" style="309" customWidth="1"/>
    <col min="11767" max="11767" width="10.42578125" style="309" customWidth="1"/>
    <col min="11768" max="11768" width="9.5703125" style="309" customWidth="1"/>
    <col min="11769" max="11769" width="9.42578125" style="309" customWidth="1"/>
    <col min="11770" max="11770" width="9.85546875" style="309" customWidth="1"/>
    <col min="11771" max="11771" width="10" style="309" customWidth="1"/>
    <col min="11772" max="11772" width="6" style="309" customWidth="1"/>
    <col min="11773" max="12019" width="9.140625" style="309"/>
    <col min="12020" max="12020" width="10.85546875" style="309" customWidth="1"/>
    <col min="12021" max="12021" width="47.42578125" style="309" customWidth="1"/>
    <col min="12022" max="12022" width="9" style="309" customWidth="1"/>
    <col min="12023" max="12023" width="10.42578125" style="309" customWidth="1"/>
    <col min="12024" max="12024" width="9.5703125" style="309" customWidth="1"/>
    <col min="12025" max="12025" width="9.42578125" style="309" customWidth="1"/>
    <col min="12026" max="12026" width="9.85546875" style="309" customWidth="1"/>
    <col min="12027" max="12027" width="10" style="309" customWidth="1"/>
    <col min="12028" max="12028" width="6" style="309" customWidth="1"/>
    <col min="12029" max="12275" width="9.140625" style="309"/>
    <col min="12276" max="12276" width="10.85546875" style="309" customWidth="1"/>
    <col min="12277" max="12277" width="47.42578125" style="309" customWidth="1"/>
    <col min="12278" max="12278" width="9" style="309" customWidth="1"/>
    <col min="12279" max="12279" width="10.42578125" style="309" customWidth="1"/>
    <col min="12280" max="12280" width="9.5703125" style="309" customWidth="1"/>
    <col min="12281" max="12281" width="9.42578125" style="309" customWidth="1"/>
    <col min="12282" max="12282" width="9.85546875" style="309" customWidth="1"/>
    <col min="12283" max="12283" width="10" style="309" customWidth="1"/>
    <col min="12284" max="12284" width="6" style="309" customWidth="1"/>
    <col min="12285" max="12531" width="9.140625" style="309"/>
    <col min="12532" max="12532" width="10.85546875" style="309" customWidth="1"/>
    <col min="12533" max="12533" width="47.42578125" style="309" customWidth="1"/>
    <col min="12534" max="12534" width="9" style="309" customWidth="1"/>
    <col min="12535" max="12535" width="10.42578125" style="309" customWidth="1"/>
    <col min="12536" max="12536" width="9.5703125" style="309" customWidth="1"/>
    <col min="12537" max="12537" width="9.42578125" style="309" customWidth="1"/>
    <col min="12538" max="12538" width="9.85546875" style="309" customWidth="1"/>
    <col min="12539" max="12539" width="10" style="309" customWidth="1"/>
    <col min="12540" max="12540" width="6" style="309" customWidth="1"/>
    <col min="12541" max="12787" width="9.140625" style="309"/>
    <col min="12788" max="12788" width="10.85546875" style="309" customWidth="1"/>
    <col min="12789" max="12789" width="47.42578125" style="309" customWidth="1"/>
    <col min="12790" max="12790" width="9" style="309" customWidth="1"/>
    <col min="12791" max="12791" width="10.42578125" style="309" customWidth="1"/>
    <col min="12792" max="12792" width="9.5703125" style="309" customWidth="1"/>
    <col min="12793" max="12793" width="9.42578125" style="309" customWidth="1"/>
    <col min="12794" max="12794" width="9.85546875" style="309" customWidth="1"/>
    <col min="12795" max="12795" width="10" style="309" customWidth="1"/>
    <col min="12796" max="12796" width="6" style="309" customWidth="1"/>
    <col min="12797" max="13043" width="9.140625" style="309"/>
    <col min="13044" max="13044" width="10.85546875" style="309" customWidth="1"/>
    <col min="13045" max="13045" width="47.42578125" style="309" customWidth="1"/>
    <col min="13046" max="13046" width="9" style="309" customWidth="1"/>
    <col min="13047" max="13047" width="10.42578125" style="309" customWidth="1"/>
    <col min="13048" max="13048" width="9.5703125" style="309" customWidth="1"/>
    <col min="13049" max="13049" width="9.42578125" style="309" customWidth="1"/>
    <col min="13050" max="13050" width="9.85546875" style="309" customWidth="1"/>
    <col min="13051" max="13051" width="10" style="309" customWidth="1"/>
    <col min="13052" max="13052" width="6" style="309" customWidth="1"/>
    <col min="13053" max="13299" width="9.140625" style="309"/>
    <col min="13300" max="13300" width="10.85546875" style="309" customWidth="1"/>
    <col min="13301" max="13301" width="47.42578125" style="309" customWidth="1"/>
    <col min="13302" max="13302" width="9" style="309" customWidth="1"/>
    <col min="13303" max="13303" width="10.42578125" style="309" customWidth="1"/>
    <col min="13304" max="13304" width="9.5703125" style="309" customWidth="1"/>
    <col min="13305" max="13305" width="9.42578125" style="309" customWidth="1"/>
    <col min="13306" max="13306" width="9.85546875" style="309" customWidth="1"/>
    <col min="13307" max="13307" width="10" style="309" customWidth="1"/>
    <col min="13308" max="13308" width="6" style="309" customWidth="1"/>
    <col min="13309" max="13555" width="9.140625" style="309"/>
    <col min="13556" max="13556" width="10.85546875" style="309" customWidth="1"/>
    <col min="13557" max="13557" width="47.42578125" style="309" customWidth="1"/>
    <col min="13558" max="13558" width="9" style="309" customWidth="1"/>
    <col min="13559" max="13559" width="10.42578125" style="309" customWidth="1"/>
    <col min="13560" max="13560" width="9.5703125" style="309" customWidth="1"/>
    <col min="13561" max="13561" width="9.42578125" style="309" customWidth="1"/>
    <col min="13562" max="13562" width="9.85546875" style="309" customWidth="1"/>
    <col min="13563" max="13563" width="10" style="309" customWidth="1"/>
    <col min="13564" max="13564" width="6" style="309" customWidth="1"/>
    <col min="13565" max="13811" width="9.140625" style="309"/>
    <col min="13812" max="13812" width="10.85546875" style="309" customWidth="1"/>
    <col min="13813" max="13813" width="47.42578125" style="309" customWidth="1"/>
    <col min="13814" max="13814" width="9" style="309" customWidth="1"/>
    <col min="13815" max="13815" width="10.42578125" style="309" customWidth="1"/>
    <col min="13816" max="13816" width="9.5703125" style="309" customWidth="1"/>
    <col min="13817" max="13817" width="9.42578125" style="309" customWidth="1"/>
    <col min="13818" max="13818" width="9.85546875" style="309" customWidth="1"/>
    <col min="13819" max="13819" width="10" style="309" customWidth="1"/>
    <col min="13820" max="13820" width="6" style="309" customWidth="1"/>
    <col min="13821" max="14067" width="9.140625" style="309"/>
    <col min="14068" max="14068" width="10.85546875" style="309" customWidth="1"/>
    <col min="14069" max="14069" width="47.42578125" style="309" customWidth="1"/>
    <col min="14070" max="14070" width="9" style="309" customWidth="1"/>
    <col min="14071" max="14071" width="10.42578125" style="309" customWidth="1"/>
    <col min="14072" max="14072" width="9.5703125" style="309" customWidth="1"/>
    <col min="14073" max="14073" width="9.42578125" style="309" customWidth="1"/>
    <col min="14074" max="14074" width="9.85546875" style="309" customWidth="1"/>
    <col min="14075" max="14075" width="10" style="309" customWidth="1"/>
    <col min="14076" max="14076" width="6" style="309" customWidth="1"/>
    <col min="14077" max="14323" width="9.140625" style="309"/>
    <col min="14324" max="14324" width="10.85546875" style="309" customWidth="1"/>
    <col min="14325" max="14325" width="47.42578125" style="309" customWidth="1"/>
    <col min="14326" max="14326" width="9" style="309" customWidth="1"/>
    <col min="14327" max="14327" width="10.42578125" style="309" customWidth="1"/>
    <col min="14328" max="14328" width="9.5703125" style="309" customWidth="1"/>
    <col min="14329" max="14329" width="9.42578125" style="309" customWidth="1"/>
    <col min="14330" max="14330" width="9.85546875" style="309" customWidth="1"/>
    <col min="14331" max="14331" width="10" style="309" customWidth="1"/>
    <col min="14332" max="14332" width="6" style="309" customWidth="1"/>
    <col min="14333" max="14579" width="9.140625" style="309"/>
    <col min="14580" max="14580" width="10.85546875" style="309" customWidth="1"/>
    <col min="14581" max="14581" width="47.42578125" style="309" customWidth="1"/>
    <col min="14582" max="14582" width="9" style="309" customWidth="1"/>
    <col min="14583" max="14583" width="10.42578125" style="309" customWidth="1"/>
    <col min="14584" max="14584" width="9.5703125" style="309" customWidth="1"/>
    <col min="14585" max="14585" width="9.42578125" style="309" customWidth="1"/>
    <col min="14586" max="14586" width="9.85546875" style="309" customWidth="1"/>
    <col min="14587" max="14587" width="10" style="309" customWidth="1"/>
    <col min="14588" max="14588" width="6" style="309" customWidth="1"/>
    <col min="14589" max="14835" width="9.140625" style="309"/>
    <col min="14836" max="14836" width="10.85546875" style="309" customWidth="1"/>
    <col min="14837" max="14837" width="47.42578125" style="309" customWidth="1"/>
    <col min="14838" max="14838" width="9" style="309" customWidth="1"/>
    <col min="14839" max="14839" width="10.42578125" style="309" customWidth="1"/>
    <col min="14840" max="14840" width="9.5703125" style="309" customWidth="1"/>
    <col min="14841" max="14841" width="9.42578125" style="309" customWidth="1"/>
    <col min="14842" max="14842" width="9.85546875" style="309" customWidth="1"/>
    <col min="14843" max="14843" width="10" style="309" customWidth="1"/>
    <col min="14844" max="14844" width="6" style="309" customWidth="1"/>
    <col min="14845" max="15091" width="9.140625" style="309"/>
    <col min="15092" max="15092" width="10.85546875" style="309" customWidth="1"/>
    <col min="15093" max="15093" width="47.42578125" style="309" customWidth="1"/>
    <col min="15094" max="15094" width="9" style="309" customWidth="1"/>
    <col min="15095" max="15095" width="10.42578125" style="309" customWidth="1"/>
    <col min="15096" max="15096" width="9.5703125" style="309" customWidth="1"/>
    <col min="15097" max="15097" width="9.42578125" style="309" customWidth="1"/>
    <col min="15098" max="15098" width="9.85546875" style="309" customWidth="1"/>
    <col min="15099" max="15099" width="10" style="309" customWidth="1"/>
    <col min="15100" max="15100" width="6" style="309" customWidth="1"/>
    <col min="15101" max="15347" width="9.140625" style="309"/>
    <col min="15348" max="15348" width="10.85546875" style="309" customWidth="1"/>
    <col min="15349" max="15349" width="47.42578125" style="309" customWidth="1"/>
    <col min="15350" max="15350" width="9" style="309" customWidth="1"/>
    <col min="15351" max="15351" width="10.42578125" style="309" customWidth="1"/>
    <col min="15352" max="15352" width="9.5703125" style="309" customWidth="1"/>
    <col min="15353" max="15353" width="9.42578125" style="309" customWidth="1"/>
    <col min="15354" max="15354" width="9.85546875" style="309" customWidth="1"/>
    <col min="15355" max="15355" width="10" style="309" customWidth="1"/>
    <col min="15356" max="15356" width="6" style="309" customWidth="1"/>
    <col min="15357" max="15603" width="9.140625" style="309"/>
    <col min="15604" max="15604" width="10.85546875" style="309" customWidth="1"/>
    <col min="15605" max="15605" width="47.42578125" style="309" customWidth="1"/>
    <col min="15606" max="15606" width="9" style="309" customWidth="1"/>
    <col min="15607" max="15607" width="10.42578125" style="309" customWidth="1"/>
    <col min="15608" max="15608" width="9.5703125" style="309" customWidth="1"/>
    <col min="15609" max="15609" width="9.42578125" style="309" customWidth="1"/>
    <col min="15610" max="15610" width="9.85546875" style="309" customWidth="1"/>
    <col min="15611" max="15611" width="10" style="309" customWidth="1"/>
    <col min="15612" max="15612" width="6" style="309" customWidth="1"/>
    <col min="15613" max="15859" width="9.140625" style="309"/>
    <col min="15860" max="15860" width="10.85546875" style="309" customWidth="1"/>
    <col min="15861" max="15861" width="47.42578125" style="309" customWidth="1"/>
    <col min="15862" max="15862" width="9" style="309" customWidth="1"/>
    <col min="15863" max="15863" width="10.42578125" style="309" customWidth="1"/>
    <col min="15864" max="15864" width="9.5703125" style="309" customWidth="1"/>
    <col min="15865" max="15865" width="9.42578125" style="309" customWidth="1"/>
    <col min="15866" max="15866" width="9.85546875" style="309" customWidth="1"/>
    <col min="15867" max="15867" width="10" style="309" customWidth="1"/>
    <col min="15868" max="15868" width="6" style="309" customWidth="1"/>
    <col min="15869" max="16115" width="9.140625" style="309"/>
    <col min="16116" max="16116" width="10.85546875" style="309" customWidth="1"/>
    <col min="16117" max="16117" width="47.42578125" style="309" customWidth="1"/>
    <col min="16118" max="16118" width="9" style="309" customWidth="1"/>
    <col min="16119" max="16119" width="10.42578125" style="309" customWidth="1"/>
    <col min="16120" max="16120" width="9.5703125" style="309" customWidth="1"/>
    <col min="16121" max="16121" width="9.42578125" style="309" customWidth="1"/>
    <col min="16122" max="16122" width="9.85546875" style="309" customWidth="1"/>
    <col min="16123" max="16123" width="10" style="309" customWidth="1"/>
    <col min="16124" max="16124" width="6" style="309" customWidth="1"/>
    <col min="16125" max="16384" width="9.140625" style="309"/>
  </cols>
  <sheetData>
    <row r="1" spans="1:5" ht="36">
      <c r="A1" s="733" t="s">
        <v>0</v>
      </c>
      <c r="B1" s="730" t="s">
        <v>7228</v>
      </c>
    </row>
    <row r="2" spans="1:5" ht="48">
      <c r="A2" s="733" t="s">
        <v>1</v>
      </c>
      <c r="B2" s="731">
        <v>7044445</v>
      </c>
    </row>
    <row r="3" spans="1:5">
      <c r="A3" s="733" t="s">
        <v>2</v>
      </c>
      <c r="B3" s="730" t="s">
        <v>7727</v>
      </c>
    </row>
    <row r="4" spans="1:5" ht="28.5">
      <c r="A4" s="733" t="s">
        <v>7229</v>
      </c>
      <c r="B4" s="732" t="s">
        <v>7733</v>
      </c>
    </row>
    <row r="5" spans="1:5">
      <c r="A5" s="1233" t="s">
        <v>7216</v>
      </c>
      <c r="B5" s="727" t="s">
        <v>7217</v>
      </c>
    </row>
    <row r="6" spans="1:5">
      <c r="A6" s="1233" t="s">
        <v>7218</v>
      </c>
      <c r="B6" s="727" t="s">
        <v>7219</v>
      </c>
    </row>
    <row r="7" spans="1:5">
      <c r="A7" s="1233" t="s">
        <v>7220</v>
      </c>
      <c r="B7" s="727" t="s">
        <v>7221</v>
      </c>
    </row>
    <row r="8" spans="1:5">
      <c r="A8" s="1233" t="s">
        <v>7222</v>
      </c>
      <c r="B8" s="727" t="s">
        <v>7223</v>
      </c>
    </row>
    <row r="9" spans="1:5">
      <c r="A9" s="1233" t="s">
        <v>7224</v>
      </c>
      <c r="B9" s="727" t="s">
        <v>7225</v>
      </c>
    </row>
    <row r="10" spans="1:5">
      <c r="A10" s="1233" t="s">
        <v>7226</v>
      </c>
      <c r="B10" s="727" t="s">
        <v>7227</v>
      </c>
    </row>
    <row r="11" spans="1:5">
      <c r="A11" s="569" t="s">
        <v>1512</v>
      </c>
      <c r="B11" s="1234" t="s">
        <v>1513</v>
      </c>
    </row>
    <row r="12" spans="1:5">
      <c r="A12" s="569" t="s">
        <v>1514</v>
      </c>
      <c r="B12" s="1234" t="s">
        <v>1515</v>
      </c>
      <c r="D12" s="329"/>
      <c r="E12" s="329"/>
    </row>
    <row r="13" spans="1:5">
      <c r="A13" s="569" t="s">
        <v>1516</v>
      </c>
      <c r="B13" s="1234" t="s">
        <v>1517</v>
      </c>
      <c r="D13" s="329"/>
      <c r="E13" s="329"/>
    </row>
    <row r="14" spans="1:5">
      <c r="A14" s="569" t="s">
        <v>1518</v>
      </c>
      <c r="B14" s="1234" t="s">
        <v>1519</v>
      </c>
      <c r="D14" s="329"/>
      <c r="E14" s="329"/>
    </row>
    <row r="15" spans="1:5">
      <c r="A15" s="569" t="s">
        <v>1520</v>
      </c>
      <c r="B15" s="1234" t="s">
        <v>1521</v>
      </c>
      <c r="D15" s="329"/>
      <c r="E15" s="329"/>
    </row>
    <row r="16" spans="1:5">
      <c r="A16" s="569" t="s">
        <v>1522</v>
      </c>
      <c r="B16" s="1234" t="s">
        <v>1523</v>
      </c>
      <c r="D16" s="329"/>
      <c r="E16" s="329"/>
    </row>
    <row r="17" spans="1:5" ht="14.25" customHeight="1">
      <c r="A17" s="569" t="s">
        <v>1524</v>
      </c>
      <c r="B17" s="1234" t="s">
        <v>1525</v>
      </c>
      <c r="D17" s="329"/>
      <c r="E17" s="329"/>
    </row>
    <row r="18" spans="1:5">
      <c r="A18" s="569" t="s">
        <v>1538</v>
      </c>
      <c r="B18" s="1234" t="s">
        <v>1539</v>
      </c>
      <c r="D18" s="329"/>
      <c r="E18" s="329"/>
    </row>
    <row r="19" spans="1:5">
      <c r="A19" s="1235" t="s">
        <v>3310</v>
      </c>
      <c r="B19" s="1236" t="s">
        <v>3311</v>
      </c>
      <c r="D19" s="329"/>
      <c r="E19" s="329"/>
    </row>
    <row r="20" spans="1:5">
      <c r="A20" s="1237" t="s">
        <v>5371</v>
      </c>
      <c r="B20" s="1236" t="s">
        <v>5372</v>
      </c>
      <c r="D20" s="329"/>
      <c r="E20" s="329"/>
    </row>
    <row r="21" spans="1:5">
      <c r="A21" s="1237" t="s">
        <v>5373</v>
      </c>
      <c r="B21" s="1236" t="s">
        <v>5374</v>
      </c>
      <c r="D21" s="329"/>
      <c r="E21" s="329"/>
    </row>
    <row r="22" spans="1:5">
      <c r="A22" s="1238" t="s">
        <v>3312</v>
      </c>
      <c r="B22" s="1239" t="s">
        <v>3313</v>
      </c>
      <c r="D22" s="329"/>
      <c r="E22" s="329"/>
    </row>
    <row r="23" spans="1:5">
      <c r="A23" s="1237" t="s">
        <v>3314</v>
      </c>
      <c r="B23" s="1236" t="s">
        <v>3315</v>
      </c>
      <c r="D23" s="329"/>
      <c r="E23" s="329"/>
    </row>
    <row r="24" spans="1:5">
      <c r="A24" s="1240" t="s">
        <v>3316</v>
      </c>
      <c r="B24" s="1241" t="s">
        <v>3317</v>
      </c>
      <c r="D24" s="329"/>
      <c r="E24" s="329"/>
    </row>
    <row r="25" spans="1:5">
      <c r="A25" s="1238" t="s">
        <v>3316</v>
      </c>
      <c r="B25" s="1239" t="s">
        <v>4308</v>
      </c>
      <c r="D25" s="329"/>
      <c r="E25" s="329"/>
    </row>
    <row r="26" spans="1:5">
      <c r="A26" s="1237" t="s">
        <v>3318</v>
      </c>
      <c r="B26" s="1236" t="s">
        <v>3319</v>
      </c>
      <c r="D26" s="329"/>
      <c r="E26" s="329"/>
    </row>
    <row r="27" spans="1:5" ht="14.25" customHeight="1">
      <c r="A27" s="569" t="s">
        <v>2752</v>
      </c>
      <c r="B27" s="1242" t="s">
        <v>2753</v>
      </c>
      <c r="D27" s="329"/>
      <c r="E27" s="329"/>
    </row>
    <row r="28" spans="1:5">
      <c r="A28" s="1243" t="s">
        <v>5699</v>
      </c>
      <c r="B28" s="1244" t="s">
        <v>5700</v>
      </c>
      <c r="D28" s="329"/>
      <c r="E28" s="329"/>
    </row>
    <row r="29" spans="1:5">
      <c r="A29" s="1237" t="s">
        <v>5375</v>
      </c>
      <c r="B29" s="1236" t="s">
        <v>5376</v>
      </c>
      <c r="D29" s="329"/>
      <c r="E29" s="329"/>
    </row>
    <row r="30" spans="1:5">
      <c r="A30" s="1245" t="s">
        <v>7323</v>
      </c>
      <c r="B30" s="1246" t="s">
        <v>7324</v>
      </c>
      <c r="D30" s="329"/>
      <c r="E30" s="329"/>
    </row>
    <row r="31" spans="1:5">
      <c r="A31" s="1247" t="s">
        <v>5949</v>
      </c>
      <c r="B31" s="1246" t="s">
        <v>5950</v>
      </c>
      <c r="D31" s="329"/>
      <c r="E31" s="329"/>
    </row>
    <row r="32" spans="1:5">
      <c r="A32" s="1248" t="s">
        <v>5949</v>
      </c>
      <c r="B32" s="1249" t="s">
        <v>6614</v>
      </c>
      <c r="D32" s="329"/>
      <c r="E32" s="329"/>
    </row>
    <row r="33" spans="1:5">
      <c r="A33" s="1245" t="s">
        <v>6056</v>
      </c>
      <c r="B33" s="1246" t="s">
        <v>6057</v>
      </c>
      <c r="D33" s="329"/>
      <c r="E33" s="329"/>
    </row>
    <row r="34" spans="1:5">
      <c r="A34" s="1245" t="s">
        <v>6058</v>
      </c>
      <c r="B34" s="1246" t="s">
        <v>6059</v>
      </c>
      <c r="D34" s="329"/>
      <c r="E34" s="329"/>
    </row>
    <row r="35" spans="1:5">
      <c r="A35" s="1250" t="s">
        <v>5841</v>
      </c>
      <c r="B35" s="1251" t="s">
        <v>5842</v>
      </c>
      <c r="D35" s="329"/>
      <c r="E35" s="329"/>
    </row>
    <row r="36" spans="1:5">
      <c r="A36" s="1252" t="s">
        <v>6551</v>
      </c>
      <c r="B36" s="1253" t="s">
        <v>6552</v>
      </c>
      <c r="D36" s="329"/>
      <c r="E36" s="329"/>
    </row>
    <row r="37" spans="1:5">
      <c r="A37" s="1243">
        <v>39382</v>
      </c>
      <c r="B37" s="1244" t="s">
        <v>5701</v>
      </c>
      <c r="D37" s="329"/>
      <c r="E37" s="329"/>
    </row>
    <row r="38" spans="1:5">
      <c r="A38" s="1248" t="s">
        <v>6615</v>
      </c>
      <c r="B38" s="1249" t="s">
        <v>6616</v>
      </c>
      <c r="D38" s="329"/>
      <c r="E38" s="329"/>
    </row>
    <row r="39" spans="1:5">
      <c r="A39" s="1245" t="s">
        <v>6060</v>
      </c>
      <c r="B39" s="1246" t="s">
        <v>6061</v>
      </c>
      <c r="D39" s="329"/>
      <c r="E39" s="329"/>
    </row>
    <row r="40" spans="1:5">
      <c r="A40" s="1235" t="s">
        <v>6062</v>
      </c>
      <c r="B40" s="1254" t="s">
        <v>6063</v>
      </c>
      <c r="D40" s="329"/>
      <c r="E40" s="329"/>
    </row>
    <row r="41" spans="1:5">
      <c r="A41" s="1255" t="s">
        <v>6064</v>
      </c>
      <c r="B41" s="1246" t="s">
        <v>6065</v>
      </c>
      <c r="D41" s="329"/>
      <c r="E41" s="329"/>
    </row>
    <row r="42" spans="1:5">
      <c r="A42" s="1255" t="s">
        <v>6066</v>
      </c>
      <c r="B42" s="1256" t="s">
        <v>6067</v>
      </c>
      <c r="D42" s="329"/>
      <c r="E42" s="329"/>
    </row>
    <row r="43" spans="1:5">
      <c r="A43" s="1255" t="s">
        <v>6068</v>
      </c>
      <c r="B43" s="1246" t="s">
        <v>6069</v>
      </c>
      <c r="D43" s="329"/>
      <c r="E43" s="329"/>
    </row>
    <row r="44" spans="1:5">
      <c r="A44" s="1255" t="s">
        <v>6070</v>
      </c>
      <c r="B44" s="1246" t="s">
        <v>6071</v>
      </c>
      <c r="D44" s="329"/>
      <c r="E44" s="329"/>
    </row>
    <row r="45" spans="1:5">
      <c r="A45" s="569" t="s">
        <v>1526</v>
      </c>
      <c r="B45" s="1234" t="s">
        <v>1527</v>
      </c>
      <c r="D45" s="329"/>
      <c r="E45" s="329"/>
    </row>
    <row r="46" spans="1:5">
      <c r="A46" s="569" t="s">
        <v>1530</v>
      </c>
      <c r="B46" s="1234" t="s">
        <v>1531</v>
      </c>
      <c r="D46" s="329"/>
      <c r="E46" s="329"/>
    </row>
    <row r="47" spans="1:5">
      <c r="A47" s="569" t="s">
        <v>1534</v>
      </c>
      <c r="B47" s="1234" t="s">
        <v>1535</v>
      </c>
      <c r="D47" s="329"/>
      <c r="E47" s="329"/>
    </row>
    <row r="48" spans="1:5">
      <c r="A48" s="569" t="s">
        <v>1532</v>
      </c>
      <c r="B48" s="1218" t="s">
        <v>1533</v>
      </c>
      <c r="D48" s="329"/>
      <c r="E48" s="329"/>
    </row>
    <row r="49" spans="1:5" ht="13.5" customHeight="1">
      <c r="A49" s="1255" t="s">
        <v>6072</v>
      </c>
      <c r="B49" s="1246" t="s">
        <v>6073</v>
      </c>
      <c r="D49" s="329"/>
      <c r="E49" s="329"/>
    </row>
    <row r="50" spans="1:5">
      <c r="A50" s="569" t="s">
        <v>1528</v>
      </c>
      <c r="B50" s="1218" t="s">
        <v>1529</v>
      </c>
      <c r="D50" s="329"/>
      <c r="E50" s="329"/>
    </row>
    <row r="51" spans="1:5">
      <c r="A51" s="569" t="s">
        <v>1536</v>
      </c>
      <c r="B51" s="1257" t="s">
        <v>1537</v>
      </c>
      <c r="D51" s="329"/>
      <c r="E51" s="329"/>
    </row>
    <row r="52" spans="1:5" ht="25.5">
      <c r="A52" s="1243">
        <v>130207</v>
      </c>
      <c r="B52" s="1244" t="s">
        <v>5587</v>
      </c>
      <c r="D52" s="329"/>
      <c r="E52" s="329"/>
    </row>
    <row r="53" spans="1:5" ht="25.5">
      <c r="A53" s="1243">
        <v>130207</v>
      </c>
      <c r="B53" s="1244" t="s">
        <v>1779</v>
      </c>
      <c r="D53" s="329"/>
      <c r="E53" s="329"/>
    </row>
    <row r="54" spans="1:5" ht="25.5">
      <c r="A54" s="1238" t="s">
        <v>6074</v>
      </c>
      <c r="B54" s="1239" t="s">
        <v>1779</v>
      </c>
      <c r="D54" s="329"/>
      <c r="E54" s="329"/>
    </row>
    <row r="55" spans="1:5" ht="25.5">
      <c r="A55" s="1258" t="s">
        <v>6074</v>
      </c>
      <c r="B55" s="1244" t="s">
        <v>5587</v>
      </c>
      <c r="D55" s="329"/>
      <c r="E55" s="329"/>
    </row>
    <row r="56" spans="1:5">
      <c r="A56" s="1243">
        <v>241014</v>
      </c>
      <c r="B56" s="1244" t="s">
        <v>5702</v>
      </c>
      <c r="D56" s="329"/>
      <c r="E56" s="329"/>
    </row>
    <row r="57" spans="1:5">
      <c r="A57" s="1243">
        <v>243016</v>
      </c>
      <c r="B57" s="1244" t="s">
        <v>5840</v>
      </c>
      <c r="D57" s="329"/>
      <c r="E57" s="329"/>
    </row>
    <row r="58" spans="1:5">
      <c r="A58" s="1237">
        <v>260076</v>
      </c>
      <c r="B58" s="1236" t="s">
        <v>5377</v>
      </c>
      <c r="D58" s="329"/>
      <c r="E58" s="329"/>
    </row>
    <row r="59" spans="1:5">
      <c r="A59" s="1243">
        <v>260076</v>
      </c>
      <c r="B59" s="1244" t="s">
        <v>5588</v>
      </c>
      <c r="D59" s="329"/>
      <c r="E59" s="329"/>
    </row>
    <row r="60" spans="1:5">
      <c r="A60" s="1255" t="s">
        <v>6075</v>
      </c>
      <c r="B60" s="1246" t="s">
        <v>5588</v>
      </c>
      <c r="D60" s="329"/>
      <c r="E60" s="329"/>
    </row>
    <row r="61" spans="1:5">
      <c r="A61" s="1247">
        <v>260091</v>
      </c>
      <c r="B61" s="1246" t="s">
        <v>5951</v>
      </c>
      <c r="D61" s="329"/>
      <c r="E61" s="329"/>
    </row>
    <row r="62" spans="1:5">
      <c r="A62" s="1237" t="s">
        <v>5378</v>
      </c>
      <c r="B62" s="1236" t="s">
        <v>5379</v>
      </c>
      <c r="D62" s="329"/>
      <c r="E62" s="329"/>
    </row>
    <row r="63" spans="1:5">
      <c r="A63" s="1243">
        <v>260100</v>
      </c>
      <c r="B63" s="1244" t="s">
        <v>5589</v>
      </c>
      <c r="D63" s="329"/>
      <c r="E63" s="329"/>
    </row>
    <row r="64" spans="1:5">
      <c r="A64" s="1238">
        <v>260100</v>
      </c>
      <c r="B64" s="1259" t="s">
        <v>5379</v>
      </c>
      <c r="D64" s="329"/>
      <c r="E64" s="329"/>
    </row>
    <row r="65" spans="1:5">
      <c r="A65" s="1238" t="s">
        <v>5378</v>
      </c>
      <c r="B65" s="1239" t="s">
        <v>7314</v>
      </c>
      <c r="D65" s="329"/>
      <c r="E65" s="329"/>
    </row>
    <row r="66" spans="1:5">
      <c r="A66" s="1260" t="s">
        <v>5378</v>
      </c>
      <c r="B66" s="1242" t="s">
        <v>5589</v>
      </c>
      <c r="D66" s="329"/>
      <c r="E66" s="329"/>
    </row>
    <row r="67" spans="1:5">
      <c r="A67" s="1247" t="s">
        <v>6181</v>
      </c>
      <c r="B67" s="1246" t="s">
        <v>6182</v>
      </c>
      <c r="D67" s="329"/>
      <c r="E67" s="329"/>
    </row>
    <row r="68" spans="1:5">
      <c r="A68" s="569">
        <v>280005</v>
      </c>
      <c r="B68" s="728" t="s">
        <v>1573</v>
      </c>
      <c r="D68" s="329"/>
      <c r="E68" s="329"/>
    </row>
    <row r="69" spans="1:5">
      <c r="A69" s="569">
        <v>280006</v>
      </c>
      <c r="B69" s="728" t="s">
        <v>1552</v>
      </c>
      <c r="D69" s="329"/>
      <c r="E69" s="329"/>
    </row>
    <row r="70" spans="1:5">
      <c r="A70" s="569">
        <v>280007</v>
      </c>
      <c r="B70" s="728" t="s">
        <v>1553</v>
      </c>
      <c r="D70" s="329"/>
      <c r="E70" s="329"/>
    </row>
    <row r="71" spans="1:5">
      <c r="A71" s="569">
        <v>280008</v>
      </c>
      <c r="B71" s="728" t="s">
        <v>1574</v>
      </c>
      <c r="D71" s="329"/>
      <c r="E71" s="329"/>
    </row>
    <row r="72" spans="1:5">
      <c r="A72" s="1255">
        <v>310001</v>
      </c>
      <c r="B72" s="1246" t="s">
        <v>6076</v>
      </c>
      <c r="D72" s="329"/>
      <c r="E72" s="329"/>
    </row>
    <row r="73" spans="1:5">
      <c r="A73" s="1258">
        <v>310002</v>
      </c>
      <c r="B73" s="1244" t="s">
        <v>6154</v>
      </c>
      <c r="D73" s="329"/>
      <c r="E73" s="329"/>
    </row>
    <row r="74" spans="1:5" ht="13.5" customHeight="1">
      <c r="A74" s="1255">
        <v>310003</v>
      </c>
      <c r="B74" s="1246" t="s">
        <v>6077</v>
      </c>
      <c r="D74" s="329"/>
      <c r="E74" s="329"/>
    </row>
    <row r="75" spans="1:5">
      <c r="A75" s="1255" t="s">
        <v>6078</v>
      </c>
      <c r="B75" s="1256" t="s">
        <v>6079</v>
      </c>
      <c r="D75" s="329"/>
      <c r="E75" s="329"/>
    </row>
    <row r="76" spans="1:5">
      <c r="A76" s="1258">
        <v>310015</v>
      </c>
      <c r="B76" s="1244" t="s">
        <v>6079</v>
      </c>
      <c r="D76" s="329"/>
      <c r="E76" s="329"/>
    </row>
    <row r="77" spans="1:5">
      <c r="A77" s="1255">
        <v>310016</v>
      </c>
      <c r="B77" s="1246" t="s">
        <v>6080</v>
      </c>
      <c r="D77" s="329"/>
      <c r="E77" s="329"/>
    </row>
    <row r="78" spans="1:5">
      <c r="A78" s="1247" t="s">
        <v>6183</v>
      </c>
      <c r="B78" s="1246" t="s">
        <v>6184</v>
      </c>
      <c r="D78" s="329"/>
      <c r="E78" s="329"/>
    </row>
    <row r="79" spans="1:5">
      <c r="A79" s="1245" t="s">
        <v>6210</v>
      </c>
      <c r="B79" s="1246" t="s">
        <v>6211</v>
      </c>
      <c r="D79" s="329"/>
      <c r="E79" s="329"/>
    </row>
    <row r="80" spans="1:5">
      <c r="A80" s="1245">
        <v>320811</v>
      </c>
      <c r="B80" s="1246" t="s">
        <v>6212</v>
      </c>
      <c r="D80" s="329"/>
      <c r="E80" s="329"/>
    </row>
    <row r="81" spans="1:5">
      <c r="A81" s="569">
        <v>400851</v>
      </c>
      <c r="B81" s="1242" t="s">
        <v>2986</v>
      </c>
      <c r="D81" s="329"/>
      <c r="E81" s="329"/>
    </row>
    <row r="82" spans="1:5">
      <c r="A82" s="569">
        <v>400852</v>
      </c>
      <c r="B82" s="1242" t="s">
        <v>2987</v>
      </c>
      <c r="D82" s="329"/>
      <c r="E82" s="329"/>
    </row>
    <row r="83" spans="1:5">
      <c r="A83" s="569" t="s">
        <v>1545</v>
      </c>
      <c r="B83" s="1234" t="s">
        <v>1546</v>
      </c>
      <c r="D83" s="329"/>
      <c r="E83" s="329"/>
    </row>
    <row r="84" spans="1:5">
      <c r="A84" s="569" t="s">
        <v>1547</v>
      </c>
      <c r="B84" s="1234" t="s">
        <v>1548</v>
      </c>
      <c r="D84" s="329"/>
      <c r="E84" s="329"/>
    </row>
    <row r="85" spans="1:5">
      <c r="A85" s="1243">
        <v>600011</v>
      </c>
      <c r="B85" s="1244" t="s">
        <v>5590</v>
      </c>
      <c r="D85" s="329"/>
      <c r="E85" s="329"/>
    </row>
    <row r="86" spans="1:5">
      <c r="A86" s="1245" t="s">
        <v>6213</v>
      </c>
      <c r="B86" s="1246" t="s">
        <v>6214</v>
      </c>
      <c r="D86" s="329"/>
      <c r="E86" s="329"/>
    </row>
    <row r="87" spans="1:5">
      <c r="A87" s="1245" t="s">
        <v>6215</v>
      </c>
      <c r="B87" s="1246" t="s">
        <v>6216</v>
      </c>
      <c r="D87" s="329"/>
      <c r="E87" s="329"/>
    </row>
    <row r="88" spans="1:5">
      <c r="A88" s="1245">
        <v>600015</v>
      </c>
      <c r="B88" s="1246" t="s">
        <v>6217</v>
      </c>
      <c r="D88" s="329"/>
      <c r="E88" s="329"/>
    </row>
    <row r="89" spans="1:5">
      <c r="A89" s="1245">
        <v>600016</v>
      </c>
      <c r="B89" s="1246" t="s">
        <v>6218</v>
      </c>
      <c r="D89" s="329"/>
      <c r="E89" s="329"/>
    </row>
    <row r="90" spans="1:5">
      <c r="A90" s="1245">
        <v>600018</v>
      </c>
      <c r="B90" s="1246" t="s">
        <v>6219</v>
      </c>
      <c r="D90" s="329"/>
      <c r="E90" s="329"/>
    </row>
    <row r="91" spans="1:5">
      <c r="A91" s="1245">
        <v>600022</v>
      </c>
      <c r="B91" s="1246" t="s">
        <v>6220</v>
      </c>
      <c r="D91" s="329"/>
      <c r="E91" s="329"/>
    </row>
    <row r="92" spans="1:5">
      <c r="A92" s="1245" t="s">
        <v>6221</v>
      </c>
      <c r="B92" s="1246" t="s">
        <v>6222</v>
      </c>
      <c r="D92" s="329"/>
      <c r="E92" s="329"/>
    </row>
    <row r="93" spans="1:5">
      <c r="A93" s="1245" t="s">
        <v>6223</v>
      </c>
      <c r="B93" s="1246" t="s">
        <v>6224</v>
      </c>
      <c r="D93" s="329"/>
      <c r="E93" s="329"/>
    </row>
    <row r="94" spans="1:5">
      <c r="A94" s="1245" t="s">
        <v>6225</v>
      </c>
      <c r="B94" s="1246" t="s">
        <v>6226</v>
      </c>
      <c r="D94" s="329"/>
      <c r="E94" s="329"/>
    </row>
    <row r="95" spans="1:5">
      <c r="A95" s="1245" t="s">
        <v>6227</v>
      </c>
      <c r="B95" s="1246" t="s">
        <v>6228</v>
      </c>
      <c r="D95" s="329"/>
      <c r="E95" s="329"/>
    </row>
    <row r="96" spans="1:5">
      <c r="A96" s="1245" t="s">
        <v>6229</v>
      </c>
      <c r="B96" s="1246" t="s">
        <v>6230</v>
      </c>
      <c r="D96" s="329"/>
      <c r="E96" s="329"/>
    </row>
    <row r="97" spans="1:5">
      <c r="A97" s="1245" t="s">
        <v>6231</v>
      </c>
      <c r="B97" s="1246" t="s">
        <v>6232</v>
      </c>
      <c r="D97" s="329"/>
      <c r="E97" s="329"/>
    </row>
    <row r="98" spans="1:5">
      <c r="A98" s="1245" t="s">
        <v>6233</v>
      </c>
      <c r="B98" s="1246" t="s">
        <v>6234</v>
      </c>
      <c r="D98" s="329"/>
      <c r="E98" s="329"/>
    </row>
    <row r="99" spans="1:5">
      <c r="A99" s="1245" t="s">
        <v>6235</v>
      </c>
      <c r="B99" s="1246" t="s">
        <v>6236</v>
      </c>
      <c r="D99" s="329"/>
      <c r="E99" s="329"/>
    </row>
    <row r="100" spans="1:5">
      <c r="A100" s="1245" t="s">
        <v>6237</v>
      </c>
      <c r="B100" s="1246" t="s">
        <v>6238</v>
      </c>
      <c r="D100" s="329"/>
      <c r="E100" s="329"/>
    </row>
    <row r="101" spans="1:5">
      <c r="A101" s="1245" t="s">
        <v>6239</v>
      </c>
      <c r="B101" s="1246" t="s">
        <v>6240</v>
      </c>
      <c r="D101" s="329"/>
      <c r="E101" s="329"/>
    </row>
    <row r="102" spans="1:5">
      <c r="A102" s="1243">
        <v>600120</v>
      </c>
      <c r="B102" s="1244" t="s">
        <v>5591</v>
      </c>
      <c r="D102" s="329"/>
      <c r="E102" s="329"/>
    </row>
    <row r="103" spans="1:5">
      <c r="A103" s="1255" t="s">
        <v>6081</v>
      </c>
      <c r="B103" s="1246" t="s">
        <v>5591</v>
      </c>
      <c r="D103" s="329"/>
      <c r="E103" s="329"/>
    </row>
    <row r="104" spans="1:5">
      <c r="A104" s="1245" t="s">
        <v>6241</v>
      </c>
      <c r="B104" s="1246" t="s">
        <v>6242</v>
      </c>
      <c r="D104" s="329"/>
      <c r="E104" s="329"/>
    </row>
    <row r="105" spans="1:5">
      <c r="A105" s="1245">
        <v>600123</v>
      </c>
      <c r="B105" s="1246" t="s">
        <v>6243</v>
      </c>
      <c r="D105" s="329"/>
      <c r="E105" s="329"/>
    </row>
    <row r="106" spans="1:5">
      <c r="A106" s="1238" t="s">
        <v>7321</v>
      </c>
      <c r="B106" s="1239" t="s">
        <v>7322</v>
      </c>
      <c r="D106" s="329"/>
      <c r="E106" s="329"/>
    </row>
    <row r="107" spans="1:5">
      <c r="A107" s="1255" t="s">
        <v>6082</v>
      </c>
      <c r="B107" s="1246" t="s">
        <v>6083</v>
      </c>
      <c r="D107" s="329"/>
      <c r="E107" s="329"/>
    </row>
    <row r="108" spans="1:5">
      <c r="A108" s="1261">
        <v>600170</v>
      </c>
      <c r="B108" s="1246" t="s">
        <v>6244</v>
      </c>
      <c r="D108" s="329"/>
      <c r="E108" s="329"/>
    </row>
    <row r="109" spans="1:5">
      <c r="A109" s="1261" t="s">
        <v>6245</v>
      </c>
      <c r="B109" s="1246" t="s">
        <v>6246</v>
      </c>
      <c r="D109" s="329"/>
      <c r="E109" s="329"/>
    </row>
    <row r="110" spans="1:5" ht="15" customHeight="1">
      <c r="A110" s="1255">
        <v>600307</v>
      </c>
      <c r="B110" s="1246" t="s">
        <v>6084</v>
      </c>
      <c r="D110" s="329"/>
      <c r="E110" s="329"/>
    </row>
    <row r="111" spans="1:5">
      <c r="A111" s="1238" t="s">
        <v>7315</v>
      </c>
      <c r="B111" s="1239" t="s">
        <v>7316</v>
      </c>
      <c r="D111" s="329"/>
      <c r="E111" s="329"/>
    </row>
    <row r="112" spans="1:5">
      <c r="A112" s="1261">
        <v>600312</v>
      </c>
      <c r="B112" s="1246" t="s">
        <v>6247</v>
      </c>
      <c r="D112" s="329"/>
      <c r="E112" s="329"/>
    </row>
    <row r="113" spans="1:5">
      <c r="A113" s="1261">
        <v>600313</v>
      </c>
      <c r="B113" s="1246" t="s">
        <v>6248</v>
      </c>
      <c r="D113" s="329"/>
      <c r="E113" s="329"/>
    </row>
    <row r="114" spans="1:5">
      <c r="A114" s="1261" t="s">
        <v>6249</v>
      </c>
      <c r="B114" s="1246" t="s">
        <v>6250</v>
      </c>
      <c r="D114" s="329"/>
      <c r="E114" s="329"/>
    </row>
    <row r="115" spans="1:5">
      <c r="A115" s="1261">
        <v>600331</v>
      </c>
      <c r="B115" s="1246" t="s">
        <v>6251</v>
      </c>
      <c r="D115" s="329"/>
      <c r="E115" s="329"/>
    </row>
    <row r="116" spans="1:5">
      <c r="A116" s="1261">
        <v>600345</v>
      </c>
      <c r="B116" s="1246" t="s">
        <v>6252</v>
      </c>
      <c r="D116" s="329"/>
      <c r="E116" s="329"/>
    </row>
    <row r="117" spans="1:5">
      <c r="A117" s="1261" t="s">
        <v>6253</v>
      </c>
      <c r="B117" s="1246" t="s">
        <v>6254</v>
      </c>
      <c r="D117" s="329"/>
      <c r="E117" s="329"/>
    </row>
    <row r="118" spans="1:5">
      <c r="A118" s="1247" t="s">
        <v>5952</v>
      </c>
      <c r="B118" s="1246" t="s">
        <v>5953</v>
      </c>
      <c r="D118" s="329"/>
      <c r="E118" s="329"/>
    </row>
    <row r="119" spans="1:5">
      <c r="A119" s="1261">
        <v>600349</v>
      </c>
      <c r="B119" s="1246" t="s">
        <v>6255</v>
      </c>
      <c r="D119" s="329"/>
      <c r="E119" s="329"/>
    </row>
    <row r="120" spans="1:5" ht="12" customHeight="1">
      <c r="A120" s="1248">
        <v>600349</v>
      </c>
      <c r="B120" s="1249" t="s">
        <v>5953</v>
      </c>
      <c r="D120" s="329"/>
      <c r="E120" s="329"/>
    </row>
    <row r="121" spans="1:5" ht="12" customHeight="1">
      <c r="A121" s="1261">
        <v>600351</v>
      </c>
      <c r="B121" s="1246" t="s">
        <v>6256</v>
      </c>
      <c r="D121" s="329"/>
      <c r="E121" s="329"/>
    </row>
    <row r="122" spans="1:5" ht="12" customHeight="1">
      <c r="A122" s="1261" t="s">
        <v>6257</v>
      </c>
      <c r="B122" s="1246" t="s">
        <v>6258</v>
      </c>
      <c r="D122" s="329"/>
      <c r="E122" s="329"/>
    </row>
    <row r="123" spans="1:5" ht="12" customHeight="1">
      <c r="A123" s="569">
        <v>4000001</v>
      </c>
      <c r="B123" s="1242" t="s">
        <v>2932</v>
      </c>
      <c r="D123" s="329"/>
      <c r="E123" s="329"/>
    </row>
    <row r="124" spans="1:5" ht="12" customHeight="1">
      <c r="A124" s="569">
        <v>4000010</v>
      </c>
      <c r="B124" s="1242" t="s">
        <v>2933</v>
      </c>
      <c r="D124" s="329"/>
      <c r="E124" s="329"/>
    </row>
    <row r="125" spans="1:5" ht="12" customHeight="1">
      <c r="A125" s="569">
        <v>4000020</v>
      </c>
      <c r="B125" s="1242" t="s">
        <v>2934</v>
      </c>
      <c r="D125" s="329"/>
      <c r="E125" s="329"/>
    </row>
    <row r="126" spans="1:5" ht="12" customHeight="1">
      <c r="A126" s="569">
        <v>4000030</v>
      </c>
      <c r="B126" s="1242" t="s">
        <v>2935</v>
      </c>
      <c r="D126" s="329"/>
      <c r="E126" s="329"/>
    </row>
    <row r="127" spans="1:5" ht="12" customHeight="1">
      <c r="A127" s="569">
        <v>4000080</v>
      </c>
      <c r="B127" s="1242" t="s">
        <v>2936</v>
      </c>
      <c r="D127" s="329"/>
      <c r="E127" s="329"/>
    </row>
    <row r="128" spans="1:5" ht="12" customHeight="1">
      <c r="A128" s="569">
        <v>4000090</v>
      </c>
      <c r="B128" s="1242" t="s">
        <v>2937</v>
      </c>
      <c r="D128" s="329"/>
      <c r="E128" s="329"/>
    </row>
    <row r="129" spans="1:5" ht="12" customHeight="1">
      <c r="A129" s="569">
        <v>4000100</v>
      </c>
      <c r="B129" s="1242" t="s">
        <v>2938</v>
      </c>
      <c r="D129" s="329"/>
      <c r="E129" s="329"/>
    </row>
    <row r="130" spans="1:5" ht="12" customHeight="1">
      <c r="A130" s="569">
        <v>4000110</v>
      </c>
      <c r="B130" s="1242" t="s">
        <v>2939</v>
      </c>
      <c r="D130" s="329"/>
      <c r="E130" s="329"/>
    </row>
    <row r="131" spans="1:5">
      <c r="A131" s="569">
        <v>4000120</v>
      </c>
      <c r="B131" s="1242" t="s">
        <v>2940</v>
      </c>
      <c r="D131" s="329"/>
      <c r="E131" s="329"/>
    </row>
    <row r="132" spans="1:5">
      <c r="A132" s="569">
        <v>4000130</v>
      </c>
      <c r="B132" s="1242" t="s">
        <v>2941</v>
      </c>
      <c r="D132" s="329"/>
      <c r="E132" s="329"/>
    </row>
    <row r="133" spans="1:5">
      <c r="A133" s="569">
        <v>4000140</v>
      </c>
      <c r="B133" s="1242" t="s">
        <v>2942</v>
      </c>
      <c r="D133" s="329"/>
      <c r="E133" s="329"/>
    </row>
    <row r="134" spans="1:5">
      <c r="A134" s="569">
        <v>4000150</v>
      </c>
      <c r="B134" s="1242" t="s">
        <v>2943</v>
      </c>
      <c r="D134" s="329"/>
      <c r="E134" s="329"/>
    </row>
    <row r="135" spans="1:5" ht="16.5" customHeight="1">
      <c r="A135" s="569">
        <v>4000160</v>
      </c>
      <c r="B135" s="1242" t="s">
        <v>2944</v>
      </c>
      <c r="D135" s="329"/>
      <c r="E135" s="329"/>
    </row>
    <row r="136" spans="1:5">
      <c r="A136" s="569">
        <v>4000170</v>
      </c>
      <c r="B136" s="1242" t="s">
        <v>2945</v>
      </c>
      <c r="D136" s="329"/>
      <c r="E136" s="329"/>
    </row>
    <row r="137" spans="1:5">
      <c r="A137" s="569">
        <v>4000360</v>
      </c>
      <c r="B137" s="1242" t="s">
        <v>2946</v>
      </c>
      <c r="D137" s="329"/>
      <c r="E137" s="329"/>
    </row>
    <row r="138" spans="1:5">
      <c r="A138" s="569">
        <v>4000370</v>
      </c>
      <c r="B138" s="1242" t="s">
        <v>2947</v>
      </c>
      <c r="D138" s="329"/>
      <c r="E138" s="329"/>
    </row>
    <row r="139" spans="1:5">
      <c r="A139" s="569">
        <v>4000380</v>
      </c>
      <c r="B139" s="1242" t="s">
        <v>2948</v>
      </c>
      <c r="D139" s="329"/>
      <c r="E139" s="329"/>
    </row>
    <row r="140" spans="1:5">
      <c r="A140" s="569">
        <v>4000390</v>
      </c>
      <c r="B140" s="1242" t="s">
        <v>2949</v>
      </c>
      <c r="D140" s="329"/>
      <c r="E140" s="329"/>
    </row>
    <row r="141" spans="1:5">
      <c r="A141" s="569">
        <v>4000400</v>
      </c>
      <c r="B141" s="1242" t="s">
        <v>2950</v>
      </c>
      <c r="D141" s="329"/>
      <c r="E141" s="329"/>
    </row>
    <row r="142" spans="1:5" ht="17.25" customHeight="1">
      <c r="A142" s="569">
        <v>4000410</v>
      </c>
      <c r="B142" s="1242" t="s">
        <v>2951</v>
      </c>
      <c r="D142" s="329"/>
      <c r="E142" s="329"/>
    </row>
    <row r="143" spans="1:5">
      <c r="A143" s="569">
        <v>4000420</v>
      </c>
      <c r="B143" s="1242" t="s">
        <v>2952</v>
      </c>
      <c r="D143" s="329"/>
      <c r="E143" s="329"/>
    </row>
    <row r="144" spans="1:5">
      <c r="A144" s="569">
        <v>4000430</v>
      </c>
      <c r="B144" s="1242" t="s">
        <v>2953</v>
      </c>
      <c r="D144" s="329"/>
      <c r="E144" s="329"/>
    </row>
    <row r="145" spans="1:5">
      <c r="A145" s="569">
        <v>4000440</v>
      </c>
      <c r="B145" s="1242" t="s">
        <v>2954</v>
      </c>
      <c r="D145" s="329"/>
      <c r="E145" s="329"/>
    </row>
    <row r="146" spans="1:5">
      <c r="A146" s="569">
        <v>4000450</v>
      </c>
      <c r="B146" s="1242" t="s">
        <v>2955</v>
      </c>
      <c r="D146" s="329"/>
      <c r="E146" s="329"/>
    </row>
    <row r="147" spans="1:5">
      <c r="A147" s="569">
        <v>4000460</v>
      </c>
      <c r="B147" s="1242" t="s">
        <v>2956</v>
      </c>
      <c r="D147" s="329"/>
      <c r="E147" s="329"/>
    </row>
    <row r="148" spans="1:5">
      <c r="A148" s="569">
        <v>4000470</v>
      </c>
      <c r="B148" s="1242" t="s">
        <v>2957</v>
      </c>
      <c r="D148" s="329"/>
      <c r="E148" s="329"/>
    </row>
    <row r="149" spans="1:5">
      <c r="A149" s="569">
        <v>4000480</v>
      </c>
      <c r="B149" s="1242" t="s">
        <v>2958</v>
      </c>
      <c r="D149" s="329"/>
      <c r="E149" s="329"/>
    </row>
    <row r="150" spans="1:5">
      <c r="A150" s="569">
        <v>4000490</v>
      </c>
      <c r="B150" s="1242" t="s">
        <v>2959</v>
      </c>
      <c r="D150" s="329"/>
      <c r="E150" s="329"/>
    </row>
    <row r="151" spans="1:5">
      <c r="A151" s="569">
        <v>4000500</v>
      </c>
      <c r="B151" s="1242" t="s">
        <v>2960</v>
      </c>
      <c r="D151" s="329"/>
      <c r="E151" s="329"/>
    </row>
    <row r="152" spans="1:5">
      <c r="A152" s="569">
        <v>4000510</v>
      </c>
      <c r="B152" s="1242" t="s">
        <v>2961</v>
      </c>
      <c r="D152" s="329"/>
      <c r="E152" s="329"/>
    </row>
    <row r="153" spans="1:5">
      <c r="A153" s="569">
        <v>4000520</v>
      </c>
      <c r="B153" s="1242" t="s">
        <v>2962</v>
      </c>
      <c r="D153" s="329"/>
      <c r="E153" s="329"/>
    </row>
    <row r="154" spans="1:5">
      <c r="A154" s="569">
        <v>4000530</v>
      </c>
      <c r="B154" s="1242" t="s">
        <v>2963</v>
      </c>
      <c r="D154" s="329"/>
      <c r="E154" s="329"/>
    </row>
    <row r="155" spans="1:5">
      <c r="A155" s="569">
        <v>4000540</v>
      </c>
      <c r="B155" s="1242" t="s">
        <v>2964</v>
      </c>
      <c r="D155" s="329"/>
      <c r="E155" s="329"/>
    </row>
    <row r="156" spans="1:5">
      <c r="A156" s="569">
        <v>4000550</v>
      </c>
      <c r="B156" s="1242" t="s">
        <v>2965</v>
      </c>
      <c r="D156" s="329"/>
      <c r="E156" s="329"/>
    </row>
    <row r="157" spans="1:5" ht="13.5" customHeight="1">
      <c r="A157" s="569">
        <v>4000620</v>
      </c>
      <c r="B157" s="1242" t="s">
        <v>2966</v>
      </c>
      <c r="D157" s="329"/>
      <c r="E157" s="329"/>
    </row>
    <row r="158" spans="1:5">
      <c r="A158" s="569">
        <v>4000630</v>
      </c>
      <c r="B158" s="1242" t="s">
        <v>2967</v>
      </c>
      <c r="D158" s="329"/>
      <c r="E158" s="329"/>
    </row>
    <row r="159" spans="1:5">
      <c r="A159" s="569">
        <v>4000640</v>
      </c>
      <c r="B159" s="1242" t="s">
        <v>2968</v>
      </c>
      <c r="D159" s="329"/>
      <c r="E159" s="329"/>
    </row>
    <row r="160" spans="1:5">
      <c r="A160" s="569">
        <v>4000650</v>
      </c>
      <c r="B160" s="1242" t="s">
        <v>2969</v>
      </c>
      <c r="D160" s="329"/>
      <c r="E160" s="329"/>
    </row>
    <row r="161" spans="1:5">
      <c r="A161" s="569">
        <v>4000660</v>
      </c>
      <c r="B161" s="1242" t="s">
        <v>2970</v>
      </c>
      <c r="D161" s="329"/>
      <c r="E161" s="329"/>
    </row>
    <row r="162" spans="1:5">
      <c r="A162" s="569">
        <v>4000670</v>
      </c>
      <c r="B162" s="1242" t="s">
        <v>2971</v>
      </c>
      <c r="D162" s="329"/>
      <c r="E162" s="329"/>
    </row>
    <row r="163" spans="1:5">
      <c r="A163" s="569">
        <v>4000680</v>
      </c>
      <c r="B163" s="1242" t="s">
        <v>2972</v>
      </c>
      <c r="D163" s="329"/>
      <c r="E163" s="329"/>
    </row>
    <row r="164" spans="1:5">
      <c r="A164" s="569">
        <v>4000690</v>
      </c>
      <c r="B164" s="1242" t="s">
        <v>2973</v>
      </c>
      <c r="D164" s="329"/>
      <c r="E164" s="329"/>
    </row>
    <row r="165" spans="1:5">
      <c r="A165" s="569">
        <v>4000720</v>
      </c>
      <c r="B165" s="1242" t="s">
        <v>2974</v>
      </c>
      <c r="D165" s="329"/>
      <c r="E165" s="329"/>
    </row>
    <row r="166" spans="1:5">
      <c r="A166" s="569">
        <v>4000730</v>
      </c>
      <c r="B166" s="1242" t="s">
        <v>2975</v>
      </c>
      <c r="D166" s="329"/>
      <c r="E166" s="329"/>
    </row>
    <row r="167" spans="1:5">
      <c r="A167" s="569">
        <v>4000740</v>
      </c>
      <c r="B167" s="1242" t="s">
        <v>2976</v>
      </c>
      <c r="D167" s="329"/>
      <c r="E167" s="329"/>
    </row>
    <row r="168" spans="1:5">
      <c r="A168" s="569">
        <v>4000750</v>
      </c>
      <c r="B168" s="1242" t="s">
        <v>2977</v>
      </c>
      <c r="D168" s="329"/>
      <c r="E168" s="329"/>
    </row>
    <row r="169" spans="1:5">
      <c r="A169" s="569">
        <v>4000780</v>
      </c>
      <c r="B169" s="1242" t="s">
        <v>2978</v>
      </c>
      <c r="D169" s="329"/>
      <c r="E169" s="329"/>
    </row>
    <row r="170" spans="1:5">
      <c r="A170" s="569">
        <v>4000790</v>
      </c>
      <c r="B170" s="1242" t="s">
        <v>2979</v>
      </c>
      <c r="D170" s="329"/>
      <c r="E170" s="329"/>
    </row>
    <row r="171" spans="1:5">
      <c r="A171" s="569">
        <v>4000800</v>
      </c>
      <c r="B171" s="1242" t="s">
        <v>2980</v>
      </c>
      <c r="D171" s="329"/>
      <c r="E171" s="329"/>
    </row>
    <row r="172" spans="1:5">
      <c r="A172" s="569">
        <v>4000810</v>
      </c>
      <c r="B172" s="1242" t="s">
        <v>2981</v>
      </c>
      <c r="D172" s="329"/>
      <c r="E172" s="329"/>
    </row>
    <row r="173" spans="1:5">
      <c r="A173" s="569">
        <v>4000820</v>
      </c>
      <c r="B173" s="1242" t="s">
        <v>2982</v>
      </c>
      <c r="D173" s="329"/>
      <c r="E173" s="329"/>
    </row>
    <row r="174" spans="1:5">
      <c r="A174" s="569">
        <v>4000830</v>
      </c>
      <c r="B174" s="1242" t="s">
        <v>2983</v>
      </c>
      <c r="D174" s="329"/>
      <c r="E174" s="329"/>
    </row>
    <row r="175" spans="1:5">
      <c r="A175" s="569">
        <v>4000840</v>
      </c>
      <c r="B175" s="1242" t="s">
        <v>2984</v>
      </c>
      <c r="D175" s="329"/>
      <c r="E175" s="329"/>
    </row>
    <row r="176" spans="1:5">
      <c r="A176" s="569">
        <v>4000850</v>
      </c>
      <c r="B176" s="1242" t="s">
        <v>2985</v>
      </c>
      <c r="D176" s="329"/>
      <c r="E176" s="329"/>
    </row>
    <row r="177" spans="1:5">
      <c r="A177" s="569">
        <v>4000860</v>
      </c>
      <c r="B177" s="1242" t="s">
        <v>2988</v>
      </c>
      <c r="D177" s="329"/>
      <c r="E177" s="329"/>
    </row>
    <row r="178" spans="1:5">
      <c r="A178" s="569">
        <v>4000870</v>
      </c>
      <c r="B178" s="1242" t="s">
        <v>2989</v>
      </c>
      <c r="D178" s="329"/>
      <c r="E178" s="329"/>
    </row>
    <row r="179" spans="1:5">
      <c r="A179" s="569">
        <v>4000900</v>
      </c>
      <c r="B179" s="1242" t="s">
        <v>2990</v>
      </c>
      <c r="D179" s="329"/>
      <c r="E179" s="329"/>
    </row>
    <row r="180" spans="1:5">
      <c r="A180" s="569">
        <v>4000910</v>
      </c>
      <c r="B180" s="1242" t="s">
        <v>2991</v>
      </c>
      <c r="D180" s="329"/>
      <c r="E180" s="329"/>
    </row>
    <row r="181" spans="1:5">
      <c r="A181" s="569">
        <v>4000920</v>
      </c>
      <c r="B181" s="1242" t="s">
        <v>2992</v>
      </c>
      <c r="D181" s="329"/>
      <c r="E181" s="329"/>
    </row>
    <row r="182" spans="1:5">
      <c r="A182" s="569">
        <v>4000930</v>
      </c>
      <c r="B182" s="1242" t="s">
        <v>2993</v>
      </c>
      <c r="D182" s="329"/>
      <c r="E182" s="329"/>
    </row>
    <row r="183" spans="1:5">
      <c r="A183" s="569">
        <v>4000960</v>
      </c>
      <c r="B183" s="1242" t="s">
        <v>2994</v>
      </c>
      <c r="D183" s="329"/>
      <c r="E183" s="329"/>
    </row>
    <row r="184" spans="1:5">
      <c r="A184" s="569">
        <v>4000970</v>
      </c>
      <c r="B184" s="1242" t="s">
        <v>2995</v>
      </c>
      <c r="D184" s="329"/>
      <c r="E184" s="329"/>
    </row>
    <row r="185" spans="1:5">
      <c r="A185" s="569">
        <v>4000980</v>
      </c>
      <c r="B185" s="1242" t="s">
        <v>2996</v>
      </c>
      <c r="D185" s="329"/>
      <c r="E185" s="329"/>
    </row>
    <row r="186" spans="1:5">
      <c r="A186" s="569">
        <v>4000990</v>
      </c>
      <c r="B186" s="1242" t="s">
        <v>2997</v>
      </c>
      <c r="D186" s="329"/>
      <c r="E186" s="329"/>
    </row>
    <row r="187" spans="1:5">
      <c r="A187" s="569">
        <v>4001000</v>
      </c>
      <c r="B187" s="1242" t="s">
        <v>2998</v>
      </c>
      <c r="D187" s="329"/>
      <c r="E187" s="329"/>
    </row>
    <row r="188" spans="1:5">
      <c r="A188" s="569">
        <v>4001010</v>
      </c>
      <c r="B188" s="1242" t="s">
        <v>2999</v>
      </c>
      <c r="D188" s="329"/>
      <c r="E188" s="329"/>
    </row>
    <row r="189" spans="1:5">
      <c r="A189" s="569">
        <v>4001020</v>
      </c>
      <c r="B189" s="1242" t="s">
        <v>3000</v>
      </c>
      <c r="D189" s="329"/>
      <c r="E189" s="329"/>
    </row>
    <row r="190" spans="1:5">
      <c r="A190" s="569">
        <v>4001030</v>
      </c>
      <c r="B190" s="1242" t="s">
        <v>3001</v>
      </c>
      <c r="D190" s="329"/>
      <c r="E190" s="329"/>
    </row>
    <row r="191" spans="1:5">
      <c r="A191" s="569">
        <v>4001040</v>
      </c>
      <c r="B191" s="1242" t="s">
        <v>3002</v>
      </c>
      <c r="D191" s="329"/>
      <c r="E191" s="329"/>
    </row>
    <row r="192" spans="1:5">
      <c r="A192" s="569">
        <v>4001050</v>
      </c>
      <c r="B192" s="1242" t="s">
        <v>3003</v>
      </c>
      <c r="D192" s="329"/>
      <c r="E192" s="329"/>
    </row>
    <row r="193" spans="1:5">
      <c r="A193" s="569">
        <v>4001060</v>
      </c>
      <c r="B193" s="1242" t="s">
        <v>3004</v>
      </c>
      <c r="D193" s="329"/>
      <c r="E193" s="329"/>
    </row>
    <row r="194" spans="1:5">
      <c r="A194" s="569">
        <v>4001070</v>
      </c>
      <c r="B194" s="1242" t="s">
        <v>3005</v>
      </c>
      <c r="D194" s="329"/>
      <c r="E194" s="329"/>
    </row>
    <row r="195" spans="1:5">
      <c r="A195" s="569">
        <v>4001080</v>
      </c>
      <c r="B195" s="1242" t="s">
        <v>3006</v>
      </c>
      <c r="D195" s="329"/>
      <c r="E195" s="329"/>
    </row>
    <row r="196" spans="1:5">
      <c r="A196" s="569">
        <v>4001090</v>
      </c>
      <c r="B196" s="1242" t="s">
        <v>3007</v>
      </c>
      <c r="D196" s="329"/>
      <c r="E196" s="329"/>
    </row>
    <row r="197" spans="1:5">
      <c r="A197" s="569">
        <v>4001100</v>
      </c>
      <c r="B197" s="1242" t="s">
        <v>3008</v>
      </c>
      <c r="D197" s="329"/>
      <c r="E197" s="329"/>
    </row>
    <row r="198" spans="1:5">
      <c r="A198" s="569">
        <v>4001120</v>
      </c>
      <c r="B198" s="1242" t="s">
        <v>3009</v>
      </c>
      <c r="D198" s="329"/>
      <c r="E198" s="329"/>
    </row>
    <row r="199" spans="1:5" ht="14.25" customHeight="1">
      <c r="A199" s="569">
        <v>4001130</v>
      </c>
      <c r="B199" s="1242" t="s">
        <v>3010</v>
      </c>
      <c r="D199" s="329"/>
      <c r="E199" s="329"/>
    </row>
    <row r="200" spans="1:5">
      <c r="A200" s="569">
        <v>4001140</v>
      </c>
      <c r="B200" s="1242" t="s">
        <v>3011</v>
      </c>
      <c r="D200" s="329"/>
      <c r="E200" s="329"/>
    </row>
    <row r="201" spans="1:5">
      <c r="A201" s="569">
        <v>4001150</v>
      </c>
      <c r="B201" s="1242" t="s">
        <v>3012</v>
      </c>
      <c r="D201" s="329"/>
      <c r="E201" s="329"/>
    </row>
    <row r="202" spans="1:5">
      <c r="A202" s="569">
        <v>4001160</v>
      </c>
      <c r="B202" s="1242" t="s">
        <v>3013</v>
      </c>
      <c r="D202" s="329"/>
      <c r="E202" s="329"/>
    </row>
    <row r="203" spans="1:5">
      <c r="A203" s="569">
        <v>4001170</v>
      </c>
      <c r="B203" s="1242" t="s">
        <v>3014</v>
      </c>
      <c r="D203" s="329"/>
      <c r="E203" s="329"/>
    </row>
    <row r="204" spans="1:5">
      <c r="A204" s="569">
        <v>4001180</v>
      </c>
      <c r="B204" s="1242" t="s">
        <v>3015</v>
      </c>
      <c r="D204" s="329"/>
      <c r="E204" s="329"/>
    </row>
    <row r="205" spans="1:5">
      <c r="A205" s="569">
        <v>4001190</v>
      </c>
      <c r="B205" s="1242" t="s">
        <v>3016</v>
      </c>
      <c r="D205" s="329"/>
      <c r="E205" s="329"/>
    </row>
    <row r="206" spans="1:5">
      <c r="A206" s="569">
        <v>4001200</v>
      </c>
      <c r="B206" s="1242" t="s">
        <v>3017</v>
      </c>
      <c r="D206" s="329"/>
      <c r="E206" s="329"/>
    </row>
    <row r="207" spans="1:5">
      <c r="A207" s="569">
        <v>4001210</v>
      </c>
      <c r="B207" s="1242" t="s">
        <v>3018</v>
      </c>
      <c r="D207" s="329"/>
      <c r="E207" s="329"/>
    </row>
    <row r="208" spans="1:5">
      <c r="A208" s="569">
        <v>4001220</v>
      </c>
      <c r="B208" s="1242" t="s">
        <v>3019</v>
      </c>
      <c r="D208" s="329"/>
      <c r="E208" s="329"/>
    </row>
    <row r="209" spans="1:5">
      <c r="A209" s="569">
        <v>4001230</v>
      </c>
      <c r="B209" s="1242" t="s">
        <v>3020</v>
      </c>
      <c r="D209" s="329"/>
      <c r="E209" s="329"/>
    </row>
    <row r="210" spans="1:5">
      <c r="A210" s="569">
        <v>4001240</v>
      </c>
      <c r="B210" s="1242" t="s">
        <v>3021</v>
      </c>
      <c r="D210" s="329"/>
      <c r="E210" s="329"/>
    </row>
    <row r="211" spans="1:5">
      <c r="A211" s="569">
        <v>4001250</v>
      </c>
      <c r="B211" s="1242" t="s">
        <v>3022</v>
      </c>
      <c r="D211" s="329"/>
      <c r="E211" s="329"/>
    </row>
    <row r="212" spans="1:5">
      <c r="A212" s="569">
        <v>4001260</v>
      </c>
      <c r="B212" s="1242" t="s">
        <v>3023</v>
      </c>
      <c r="D212" s="329"/>
      <c r="E212" s="329"/>
    </row>
    <row r="213" spans="1:5">
      <c r="A213" s="569">
        <v>4001270</v>
      </c>
      <c r="B213" s="1242" t="s">
        <v>3024</v>
      </c>
      <c r="D213" s="329"/>
      <c r="E213" s="329"/>
    </row>
    <row r="214" spans="1:5">
      <c r="A214" s="569">
        <v>4001280</v>
      </c>
      <c r="B214" s="1242" t="s">
        <v>3025</v>
      </c>
      <c r="D214" s="329"/>
      <c r="E214" s="329"/>
    </row>
    <row r="215" spans="1:5">
      <c r="A215" s="569">
        <v>4001290</v>
      </c>
      <c r="B215" s="1242" t="s">
        <v>3026</v>
      </c>
      <c r="D215" s="329"/>
      <c r="E215" s="329"/>
    </row>
    <row r="216" spans="1:5">
      <c r="A216" s="569">
        <v>4001300</v>
      </c>
      <c r="B216" s="1242" t="s">
        <v>3027</v>
      </c>
      <c r="D216" s="329"/>
      <c r="E216" s="329"/>
    </row>
    <row r="217" spans="1:5">
      <c r="A217" s="569">
        <v>4001310</v>
      </c>
      <c r="B217" s="1242" t="s">
        <v>3028</v>
      </c>
      <c r="D217" s="329"/>
      <c r="E217" s="329"/>
    </row>
    <row r="218" spans="1:5">
      <c r="A218" s="569">
        <v>4001320</v>
      </c>
      <c r="B218" s="1242" t="s">
        <v>3029</v>
      </c>
      <c r="D218" s="329"/>
      <c r="E218" s="329"/>
    </row>
    <row r="219" spans="1:5">
      <c r="A219" s="569">
        <v>4001330</v>
      </c>
      <c r="B219" s="1242" t="s">
        <v>3030</v>
      </c>
      <c r="D219" s="329"/>
      <c r="E219" s="329"/>
    </row>
    <row r="220" spans="1:5">
      <c r="A220" s="569">
        <v>4001340</v>
      </c>
      <c r="B220" s="1242" t="s">
        <v>3031</v>
      </c>
      <c r="D220" s="329"/>
      <c r="E220" s="329"/>
    </row>
    <row r="221" spans="1:5">
      <c r="A221" s="569">
        <v>4001350</v>
      </c>
      <c r="B221" s="1242" t="s">
        <v>3032</v>
      </c>
      <c r="D221" s="329"/>
      <c r="E221" s="329"/>
    </row>
    <row r="222" spans="1:5">
      <c r="A222" s="569">
        <v>4001360</v>
      </c>
      <c r="B222" s="1242" t="s">
        <v>3033</v>
      </c>
      <c r="D222" s="329"/>
      <c r="E222" s="329"/>
    </row>
    <row r="223" spans="1:5">
      <c r="A223" s="569">
        <v>4001370</v>
      </c>
      <c r="B223" s="1242" t="s">
        <v>3034</v>
      </c>
      <c r="D223" s="329"/>
      <c r="E223" s="329"/>
    </row>
    <row r="224" spans="1:5">
      <c r="A224" s="569">
        <v>4001380</v>
      </c>
      <c r="B224" s="1242" t="s">
        <v>3035</v>
      </c>
      <c r="D224" s="329"/>
      <c r="E224" s="329"/>
    </row>
    <row r="225" spans="1:5">
      <c r="A225" s="569">
        <v>4001390</v>
      </c>
      <c r="B225" s="1242" t="s">
        <v>3036</v>
      </c>
      <c r="D225" s="329"/>
      <c r="E225" s="329"/>
    </row>
    <row r="226" spans="1:5">
      <c r="A226" s="569">
        <v>4001400</v>
      </c>
      <c r="B226" s="1242" t="s">
        <v>3037</v>
      </c>
      <c r="D226" s="329"/>
      <c r="E226" s="329"/>
    </row>
    <row r="227" spans="1:5">
      <c r="A227" s="569">
        <v>4001410</v>
      </c>
      <c r="B227" s="1242" t="s">
        <v>3038</v>
      </c>
      <c r="D227" s="329"/>
      <c r="E227" s="329"/>
    </row>
    <row r="228" spans="1:5">
      <c r="A228" s="569">
        <v>4001420</v>
      </c>
      <c r="B228" s="1242" t="s">
        <v>3039</v>
      </c>
      <c r="D228" s="329"/>
      <c r="E228" s="329"/>
    </row>
    <row r="229" spans="1:5">
      <c r="A229" s="569">
        <v>4001430</v>
      </c>
      <c r="B229" s="1242" t="s">
        <v>3040</v>
      </c>
      <c r="D229" s="329"/>
      <c r="E229" s="329"/>
    </row>
    <row r="230" spans="1:5">
      <c r="A230" s="569">
        <v>4001440</v>
      </c>
      <c r="B230" s="1242" t="s">
        <v>3041</v>
      </c>
      <c r="D230" s="329"/>
      <c r="E230" s="329"/>
    </row>
    <row r="231" spans="1:5">
      <c r="A231" s="569">
        <v>4001450</v>
      </c>
      <c r="B231" s="1242" t="s">
        <v>3042</v>
      </c>
      <c r="D231" s="329"/>
      <c r="E231" s="329"/>
    </row>
    <row r="232" spans="1:5">
      <c r="A232" s="569">
        <v>4001460</v>
      </c>
      <c r="B232" s="1242" t="s">
        <v>3043</v>
      </c>
      <c r="D232" s="329"/>
      <c r="E232" s="329"/>
    </row>
    <row r="233" spans="1:5">
      <c r="A233" s="569">
        <v>4001470</v>
      </c>
      <c r="B233" s="1242" t="s">
        <v>3044</v>
      </c>
      <c r="D233" s="329"/>
      <c r="E233" s="329"/>
    </row>
    <row r="234" spans="1:5">
      <c r="A234" s="569">
        <v>30668001</v>
      </c>
      <c r="B234" s="1242" t="s">
        <v>3088</v>
      </c>
      <c r="D234" s="329"/>
      <c r="E234" s="329"/>
    </row>
    <row r="235" spans="1:5">
      <c r="A235" s="569">
        <v>55032001</v>
      </c>
      <c r="B235" s="1242" t="s">
        <v>2756</v>
      </c>
      <c r="D235" s="329"/>
      <c r="E235" s="329"/>
    </row>
    <row r="236" spans="1:5">
      <c r="A236" s="569">
        <v>55036001</v>
      </c>
      <c r="B236" s="1242" t="s">
        <v>2759</v>
      </c>
      <c r="D236" s="329"/>
      <c r="E236" s="329"/>
    </row>
    <row r="237" spans="1:5">
      <c r="A237" s="569">
        <v>56001001</v>
      </c>
      <c r="B237" s="1242" t="s">
        <v>2810</v>
      </c>
      <c r="D237" s="329"/>
      <c r="E237" s="329"/>
    </row>
    <row r="238" spans="1:5">
      <c r="A238" s="569">
        <v>56001002</v>
      </c>
      <c r="B238" s="1242" t="s">
        <v>2811</v>
      </c>
      <c r="D238" s="329"/>
      <c r="E238" s="329"/>
    </row>
    <row r="239" spans="1:5">
      <c r="A239" s="569">
        <v>56007001</v>
      </c>
      <c r="B239" s="1242" t="s">
        <v>2814</v>
      </c>
      <c r="D239" s="329"/>
      <c r="E239" s="329"/>
    </row>
    <row r="240" spans="1:5" ht="25.5">
      <c r="A240" s="569">
        <v>56016051</v>
      </c>
      <c r="B240" s="1242" t="s">
        <v>2897</v>
      </c>
      <c r="D240" s="329"/>
      <c r="E240" s="329"/>
    </row>
    <row r="241" spans="1:5">
      <c r="A241" s="569">
        <v>56022001</v>
      </c>
      <c r="B241" s="1242" t="s">
        <v>2819</v>
      </c>
      <c r="D241" s="329"/>
      <c r="E241" s="329"/>
    </row>
    <row r="242" spans="1:5">
      <c r="A242" s="569">
        <v>56022002</v>
      </c>
      <c r="B242" s="1242" t="s">
        <v>2823</v>
      </c>
      <c r="D242" s="329"/>
      <c r="E242" s="329"/>
    </row>
    <row r="243" spans="1:5">
      <c r="A243" s="569">
        <v>56022011</v>
      </c>
      <c r="B243" s="1242" t="s">
        <v>2822</v>
      </c>
      <c r="D243" s="329"/>
      <c r="E243" s="329"/>
    </row>
    <row r="244" spans="1:5" ht="25.5">
      <c r="A244" s="569">
        <v>56028001</v>
      </c>
      <c r="B244" s="1242" t="s">
        <v>2826</v>
      </c>
      <c r="D244" s="329"/>
      <c r="E244" s="329"/>
    </row>
    <row r="245" spans="1:5" ht="25.5">
      <c r="A245" s="569">
        <v>56028011</v>
      </c>
      <c r="B245" s="1242" t="s">
        <v>2829</v>
      </c>
      <c r="D245" s="329"/>
      <c r="E245" s="329"/>
    </row>
    <row r="246" spans="1:5">
      <c r="A246" s="569">
        <v>56028012</v>
      </c>
      <c r="B246" s="1242" t="s">
        <v>2830</v>
      </c>
      <c r="D246" s="329"/>
      <c r="E246" s="329"/>
    </row>
    <row r="247" spans="1:5">
      <c r="A247" s="569">
        <v>56301001</v>
      </c>
      <c r="B247" s="1242" t="s">
        <v>2845</v>
      </c>
      <c r="D247" s="329"/>
      <c r="E247" s="329"/>
    </row>
    <row r="248" spans="1:5">
      <c r="A248" s="569">
        <v>56301002</v>
      </c>
      <c r="B248" s="1242" t="s">
        <v>2849</v>
      </c>
      <c r="D248" s="329"/>
      <c r="E248" s="329"/>
    </row>
    <row r="249" spans="1:5" ht="25.5">
      <c r="A249" s="569">
        <v>56307001</v>
      </c>
      <c r="B249" s="1242" t="s">
        <v>2848</v>
      </c>
      <c r="D249" s="329"/>
      <c r="E249" s="329"/>
    </row>
    <row r="250" spans="1:5">
      <c r="A250" s="569">
        <v>56401003</v>
      </c>
      <c r="B250" s="1242" t="s">
        <v>2891</v>
      </c>
      <c r="D250" s="329"/>
      <c r="E250" s="329"/>
    </row>
    <row r="251" spans="1:5">
      <c r="A251" s="569">
        <v>56401004</v>
      </c>
      <c r="B251" s="1242" t="s">
        <v>2892</v>
      </c>
      <c r="D251" s="329"/>
      <c r="E251" s="329"/>
    </row>
    <row r="252" spans="1:5">
      <c r="A252" s="569">
        <v>56501001</v>
      </c>
      <c r="B252" s="1242" t="s">
        <v>2858</v>
      </c>
      <c r="D252" s="329"/>
      <c r="E252" s="329"/>
    </row>
    <row r="253" spans="1:5">
      <c r="A253" s="569">
        <v>56501002</v>
      </c>
      <c r="B253" s="1242" t="s">
        <v>2862</v>
      </c>
      <c r="D253" s="329"/>
      <c r="E253" s="329"/>
    </row>
    <row r="254" spans="1:5" ht="25.5">
      <c r="A254" s="569">
        <v>56507001</v>
      </c>
      <c r="B254" s="1242" t="s">
        <v>2861</v>
      </c>
      <c r="D254" s="329"/>
      <c r="E254" s="329"/>
    </row>
    <row r="255" spans="1:5">
      <c r="A255" s="569">
        <v>56549011</v>
      </c>
      <c r="B255" s="1242" t="s">
        <v>2854</v>
      </c>
      <c r="D255" s="329"/>
      <c r="E255" s="329"/>
    </row>
    <row r="256" spans="1:5">
      <c r="A256" s="569">
        <v>56549011</v>
      </c>
      <c r="B256" s="1242" t="s">
        <v>2893</v>
      </c>
      <c r="D256" s="329"/>
      <c r="E256" s="329"/>
    </row>
    <row r="257" spans="1:5">
      <c r="A257" s="569">
        <v>56549012</v>
      </c>
      <c r="B257" s="1242" t="s">
        <v>2855</v>
      </c>
      <c r="D257" s="329"/>
      <c r="E257" s="329"/>
    </row>
    <row r="258" spans="1:5">
      <c r="A258" s="569">
        <v>56625002</v>
      </c>
      <c r="B258" s="1242" t="s">
        <v>2894</v>
      </c>
      <c r="D258" s="329"/>
      <c r="E258" s="329"/>
    </row>
    <row r="259" spans="1:5">
      <c r="A259" s="569">
        <v>56625003</v>
      </c>
      <c r="B259" s="1242" t="s">
        <v>2895</v>
      </c>
      <c r="D259" s="329"/>
      <c r="E259" s="329"/>
    </row>
    <row r="260" spans="1:5">
      <c r="A260" s="569">
        <v>56625004</v>
      </c>
      <c r="B260" s="1242" t="s">
        <v>2896</v>
      </c>
      <c r="D260" s="329"/>
      <c r="E260" s="329"/>
    </row>
    <row r="261" spans="1:5" ht="25.5">
      <c r="A261" s="569">
        <v>57350001</v>
      </c>
      <c r="B261" s="1242" t="s">
        <v>2865</v>
      </c>
      <c r="D261" s="329"/>
      <c r="E261" s="329"/>
    </row>
    <row r="262" spans="1:5" ht="25.5">
      <c r="A262" s="569">
        <v>57350002</v>
      </c>
      <c r="B262" s="1242" t="s">
        <v>2866</v>
      </c>
      <c r="D262" s="329"/>
      <c r="E262" s="329"/>
    </row>
    <row r="263" spans="1:5" ht="25.5">
      <c r="A263" s="569">
        <v>57350011</v>
      </c>
      <c r="B263" s="1242" t="s">
        <v>2869</v>
      </c>
      <c r="D263" s="329"/>
      <c r="E263" s="329"/>
    </row>
    <row r="264" spans="1:5" ht="25.5">
      <c r="A264" s="569">
        <v>57350012</v>
      </c>
      <c r="B264" s="1242" t="s">
        <v>2870</v>
      </c>
      <c r="D264" s="329"/>
      <c r="E264" s="329"/>
    </row>
    <row r="265" spans="1:5" ht="25.5">
      <c r="A265" s="569">
        <v>57350021</v>
      </c>
      <c r="B265" s="1242" t="s">
        <v>2873</v>
      </c>
      <c r="D265" s="329"/>
      <c r="E265" s="329"/>
    </row>
    <row r="266" spans="1:5" ht="25.5">
      <c r="A266" s="569">
        <v>57350022</v>
      </c>
      <c r="B266" s="1242" t="s">
        <v>2874</v>
      </c>
      <c r="D266" s="329"/>
      <c r="E266" s="329"/>
    </row>
    <row r="267" spans="1:5" ht="25.5">
      <c r="A267" s="569">
        <v>57350031</v>
      </c>
      <c r="B267" s="1242" t="s">
        <v>2877</v>
      </c>
      <c r="D267" s="329"/>
      <c r="E267" s="329"/>
    </row>
    <row r="268" spans="1:5" ht="25.5">
      <c r="A268" s="569">
        <v>57350032</v>
      </c>
      <c r="B268" s="1242" t="s">
        <v>2878</v>
      </c>
      <c r="D268" s="329"/>
      <c r="E268" s="329"/>
    </row>
    <row r="269" spans="1:5" ht="25.5">
      <c r="A269" s="569">
        <v>57350061</v>
      </c>
      <c r="B269" s="1242" t="s">
        <v>2883</v>
      </c>
      <c r="D269" s="329"/>
      <c r="E269" s="329"/>
    </row>
    <row r="270" spans="1:5" ht="25.5">
      <c r="A270" s="569">
        <v>57350062</v>
      </c>
      <c r="B270" s="1242" t="s">
        <v>2884</v>
      </c>
      <c r="D270" s="329"/>
      <c r="E270" s="329"/>
    </row>
    <row r="271" spans="1:5" ht="25.5">
      <c r="A271" s="569">
        <v>57350071</v>
      </c>
      <c r="B271" s="1242" t="s">
        <v>2887</v>
      </c>
      <c r="D271" s="329"/>
      <c r="E271" s="329"/>
    </row>
    <row r="272" spans="1:5" ht="25.5">
      <c r="A272" s="569">
        <v>57350072</v>
      </c>
      <c r="B272" s="1242" t="s">
        <v>2888</v>
      </c>
      <c r="D272" s="329"/>
      <c r="E272" s="329"/>
    </row>
    <row r="273" spans="1:5">
      <c r="A273" s="569" t="s">
        <v>7358</v>
      </c>
      <c r="B273" s="1242" t="s">
        <v>7359</v>
      </c>
      <c r="D273" s="329"/>
      <c r="E273" s="329"/>
    </row>
    <row r="274" spans="1:5">
      <c r="A274" s="569" t="s">
        <v>7354</v>
      </c>
      <c r="B274" s="1242" t="s">
        <v>7355</v>
      </c>
      <c r="D274" s="329"/>
      <c r="E274" s="329"/>
    </row>
    <row r="275" spans="1:5">
      <c r="A275" s="569" t="s">
        <v>7360</v>
      </c>
      <c r="B275" s="1242" t="s">
        <v>7361</v>
      </c>
      <c r="D275" s="329"/>
      <c r="E275" s="329"/>
    </row>
    <row r="276" spans="1:5">
      <c r="A276" s="569" t="s">
        <v>7362</v>
      </c>
      <c r="B276" s="1242" t="s">
        <v>7363</v>
      </c>
      <c r="D276" s="329"/>
      <c r="E276" s="329"/>
    </row>
    <row r="277" spans="1:5">
      <c r="A277" s="569" t="s">
        <v>7364</v>
      </c>
      <c r="B277" s="1242" t="s">
        <v>7365</v>
      </c>
      <c r="D277" s="329"/>
      <c r="E277" s="329"/>
    </row>
    <row r="278" spans="1:5">
      <c r="A278" s="569" t="s">
        <v>7366</v>
      </c>
      <c r="B278" s="1242" t="s">
        <v>7367</v>
      </c>
      <c r="D278" s="329"/>
      <c r="E278" s="329"/>
    </row>
    <row r="279" spans="1:5">
      <c r="A279" s="569" t="s">
        <v>7368</v>
      </c>
      <c r="B279" s="1242" t="s">
        <v>7369</v>
      </c>
      <c r="D279" s="329"/>
      <c r="E279" s="329"/>
    </row>
    <row r="280" spans="1:5">
      <c r="A280" s="569">
        <v>57715001</v>
      </c>
      <c r="B280" s="1242" t="s">
        <v>7370</v>
      </c>
      <c r="D280" s="329"/>
      <c r="E280" s="329"/>
    </row>
    <row r="281" spans="1:5">
      <c r="A281" s="569" t="s">
        <v>7371</v>
      </c>
      <c r="B281" s="1242" t="s">
        <v>7372</v>
      </c>
      <c r="D281" s="329"/>
      <c r="E281" s="329"/>
    </row>
    <row r="282" spans="1:5">
      <c r="A282" s="569" t="s">
        <v>7356</v>
      </c>
      <c r="B282" s="1242" t="s">
        <v>7357</v>
      </c>
      <c r="D282" s="329"/>
      <c r="E282" s="329"/>
    </row>
    <row r="283" spans="1:5">
      <c r="A283" s="569" t="s">
        <v>7373</v>
      </c>
      <c r="B283" s="1242" t="s">
        <v>7374</v>
      </c>
      <c r="D283" s="329"/>
      <c r="E283" s="329"/>
    </row>
    <row r="284" spans="1:5">
      <c r="A284" s="569" t="s">
        <v>7375</v>
      </c>
      <c r="B284" s="1242" t="s">
        <v>7376</v>
      </c>
      <c r="D284" s="329"/>
      <c r="E284" s="329"/>
    </row>
    <row r="285" spans="1:5">
      <c r="A285" s="569" t="s">
        <v>7377</v>
      </c>
      <c r="B285" s="1242" t="s">
        <v>7378</v>
      </c>
      <c r="D285" s="329"/>
      <c r="E285" s="329"/>
    </row>
    <row r="286" spans="1:5">
      <c r="A286" s="569" t="s">
        <v>7379</v>
      </c>
      <c r="B286" s="1242" t="s">
        <v>7380</v>
      </c>
      <c r="D286" s="329"/>
      <c r="E286" s="329"/>
    </row>
    <row r="287" spans="1:5">
      <c r="A287" s="569" t="s">
        <v>7381</v>
      </c>
      <c r="B287" s="1242" t="s">
        <v>7382</v>
      </c>
      <c r="D287" s="329"/>
      <c r="E287" s="329"/>
    </row>
    <row r="288" spans="1:5">
      <c r="A288" s="569" t="s">
        <v>7383</v>
      </c>
      <c r="B288" s="1242" t="s">
        <v>7384</v>
      </c>
      <c r="D288" s="329"/>
      <c r="E288" s="329"/>
    </row>
    <row r="289" spans="1:5">
      <c r="A289" s="569" t="s">
        <v>7385</v>
      </c>
      <c r="B289" s="1242" t="s">
        <v>7386</v>
      </c>
      <c r="D289" s="329"/>
      <c r="E289" s="329"/>
    </row>
    <row r="290" spans="1:5">
      <c r="A290" s="569" t="s">
        <v>7387</v>
      </c>
      <c r="B290" s="1242" t="s">
        <v>7388</v>
      </c>
      <c r="D290" s="329"/>
      <c r="E290" s="329"/>
    </row>
    <row r="291" spans="1:5">
      <c r="A291" s="569" t="s">
        <v>7389</v>
      </c>
      <c r="B291" s="1242" t="s">
        <v>7390</v>
      </c>
      <c r="D291" s="329"/>
      <c r="E291" s="329"/>
    </row>
    <row r="292" spans="1:5">
      <c r="A292" s="569" t="s">
        <v>7391</v>
      </c>
      <c r="B292" s="1242" t="s">
        <v>7392</v>
      </c>
      <c r="D292" s="329"/>
      <c r="E292" s="329"/>
    </row>
    <row r="293" spans="1:5">
      <c r="A293" s="569" t="s">
        <v>7393</v>
      </c>
      <c r="B293" s="1242" t="s">
        <v>7394</v>
      </c>
      <c r="D293" s="329"/>
      <c r="E293" s="329"/>
    </row>
    <row r="294" spans="1:5">
      <c r="A294" s="569" t="s">
        <v>7395</v>
      </c>
      <c r="B294" s="1242" t="s">
        <v>7396</v>
      </c>
      <c r="D294" s="329"/>
      <c r="E294" s="329"/>
    </row>
    <row r="295" spans="1:5" ht="25.5">
      <c r="A295" s="569" t="s">
        <v>7397</v>
      </c>
      <c r="B295" s="1242" t="s">
        <v>7398</v>
      </c>
      <c r="D295" s="329"/>
      <c r="E295" s="329"/>
    </row>
    <row r="296" spans="1:5" ht="25.5">
      <c r="A296" s="569" t="s">
        <v>7399</v>
      </c>
      <c r="B296" s="1242" t="s">
        <v>7400</v>
      </c>
      <c r="D296" s="329"/>
      <c r="E296" s="329"/>
    </row>
    <row r="297" spans="1:5">
      <c r="A297" s="569" t="s">
        <v>7401</v>
      </c>
      <c r="B297" s="1242" t="s">
        <v>7402</v>
      </c>
      <c r="D297" s="329"/>
      <c r="E297" s="329"/>
    </row>
    <row r="298" spans="1:5">
      <c r="A298" s="569">
        <v>909020001</v>
      </c>
      <c r="B298" s="1242" t="s">
        <v>2924</v>
      </c>
      <c r="D298" s="329"/>
      <c r="E298" s="329"/>
    </row>
    <row r="299" spans="1:5">
      <c r="A299" s="569">
        <v>909020002</v>
      </c>
      <c r="B299" s="1242" t="s">
        <v>2925</v>
      </c>
      <c r="D299" s="329"/>
      <c r="E299" s="329"/>
    </row>
    <row r="300" spans="1:5">
      <c r="A300" s="569">
        <v>909020003</v>
      </c>
      <c r="B300" s="1242" t="s">
        <v>2926</v>
      </c>
      <c r="D300" s="329"/>
      <c r="E300" s="329"/>
    </row>
    <row r="301" spans="1:5">
      <c r="A301" s="569">
        <v>909020004</v>
      </c>
      <c r="B301" s="1242" t="s">
        <v>2927</v>
      </c>
      <c r="D301" s="329"/>
      <c r="E301" s="329"/>
    </row>
    <row r="302" spans="1:5">
      <c r="A302" s="569">
        <v>909020005</v>
      </c>
      <c r="B302" s="1242" t="s">
        <v>2928</v>
      </c>
      <c r="D302" s="329"/>
      <c r="E302" s="329"/>
    </row>
    <row r="303" spans="1:5">
      <c r="A303" s="569">
        <v>909020006</v>
      </c>
      <c r="B303" s="1242" t="s">
        <v>2929</v>
      </c>
      <c r="D303" s="329"/>
      <c r="E303" s="329"/>
    </row>
    <row r="304" spans="1:5">
      <c r="A304" s="569">
        <v>909020007</v>
      </c>
      <c r="B304" s="1242" t="s">
        <v>2930</v>
      </c>
      <c r="D304" s="329"/>
      <c r="E304" s="329"/>
    </row>
    <row r="305" spans="1:5">
      <c r="A305" s="569">
        <v>909020008</v>
      </c>
      <c r="B305" s="1242" t="s">
        <v>2931</v>
      </c>
      <c r="D305" s="329"/>
      <c r="E305" s="329"/>
    </row>
    <row r="306" spans="1:5">
      <c r="A306" s="569" t="s">
        <v>1780</v>
      </c>
      <c r="B306" s="1242" t="s">
        <v>1781</v>
      </c>
      <c r="D306" s="329"/>
      <c r="E306" s="329"/>
    </row>
    <row r="307" spans="1:5">
      <c r="A307" s="569" t="s">
        <v>1782</v>
      </c>
      <c r="B307" s="1242" t="s">
        <v>1783</v>
      </c>
      <c r="D307" s="329"/>
      <c r="E307" s="329"/>
    </row>
    <row r="308" spans="1:5">
      <c r="A308" s="569" t="s">
        <v>1784</v>
      </c>
      <c r="B308" s="1242" t="s">
        <v>1785</v>
      </c>
      <c r="D308" s="329"/>
      <c r="E308" s="329"/>
    </row>
    <row r="309" spans="1:5" ht="25.5">
      <c r="A309" s="569" t="s">
        <v>1786</v>
      </c>
      <c r="B309" s="1242" t="s">
        <v>1787</v>
      </c>
      <c r="D309" s="329"/>
      <c r="E309" s="329"/>
    </row>
    <row r="310" spans="1:5">
      <c r="A310" s="569" t="s">
        <v>7462</v>
      </c>
      <c r="B310" s="1242" t="s">
        <v>7463</v>
      </c>
      <c r="D310" s="329"/>
      <c r="E310" s="329"/>
    </row>
    <row r="311" spans="1:5">
      <c r="A311" s="1258" t="s">
        <v>6155</v>
      </c>
      <c r="B311" s="1244" t="s">
        <v>6156</v>
      </c>
      <c r="D311" s="329"/>
      <c r="E311" s="329"/>
    </row>
    <row r="312" spans="1:5">
      <c r="A312" s="1258" t="s">
        <v>6157</v>
      </c>
      <c r="B312" s="1256" t="s">
        <v>6158</v>
      </c>
      <c r="D312" s="329"/>
      <c r="E312" s="329"/>
    </row>
    <row r="313" spans="1:5">
      <c r="A313" s="1243" t="s">
        <v>5703</v>
      </c>
      <c r="B313" s="1244" t="s">
        <v>5704</v>
      </c>
      <c r="D313" s="329"/>
      <c r="E313" s="329"/>
    </row>
    <row r="314" spans="1:5">
      <c r="A314" s="1262" t="s">
        <v>5705</v>
      </c>
      <c r="B314" s="1249" t="s">
        <v>5706</v>
      </c>
      <c r="D314" s="329"/>
      <c r="E314" s="329"/>
    </row>
    <row r="315" spans="1:5">
      <c r="A315" s="1263" t="s">
        <v>5707</v>
      </c>
      <c r="B315" s="1264" t="s">
        <v>5708</v>
      </c>
      <c r="D315" s="329"/>
      <c r="E315" s="329"/>
    </row>
    <row r="316" spans="1:5">
      <c r="A316" s="1243" t="s">
        <v>5709</v>
      </c>
      <c r="B316" s="1244" t="s">
        <v>5710</v>
      </c>
      <c r="D316" s="329"/>
      <c r="E316" s="329"/>
    </row>
    <row r="317" spans="1:5">
      <c r="A317" s="1243" t="s">
        <v>5711</v>
      </c>
      <c r="B317" s="1244" t="s">
        <v>5712</v>
      </c>
      <c r="D317" s="329"/>
      <c r="E317" s="329"/>
    </row>
    <row r="318" spans="1:5">
      <c r="A318" s="1250" t="s">
        <v>5711</v>
      </c>
      <c r="B318" s="1251" t="s">
        <v>5844</v>
      </c>
      <c r="D318" s="329"/>
      <c r="E318" s="329"/>
    </row>
    <row r="319" spans="1:5">
      <c r="A319" s="1243" t="s">
        <v>5713</v>
      </c>
      <c r="B319" s="1244" t="s">
        <v>5714</v>
      </c>
      <c r="D319" s="329"/>
      <c r="E319" s="329"/>
    </row>
    <row r="320" spans="1:5">
      <c r="A320" s="1247" t="s">
        <v>6185</v>
      </c>
      <c r="B320" s="1246" t="s">
        <v>6186</v>
      </c>
      <c r="D320" s="329"/>
      <c r="E320" s="329"/>
    </row>
    <row r="321" spans="1:5" ht="12.75" customHeight="1">
      <c r="A321" s="1247" t="s">
        <v>5954</v>
      </c>
      <c r="B321" s="1246" t="s">
        <v>5955</v>
      </c>
      <c r="D321" s="329"/>
      <c r="E321" s="329"/>
    </row>
    <row r="322" spans="1:5">
      <c r="A322" s="1247" t="s">
        <v>5954</v>
      </c>
      <c r="B322" s="1246" t="s">
        <v>6187</v>
      </c>
      <c r="D322" s="329"/>
      <c r="E322" s="329"/>
    </row>
    <row r="323" spans="1:5">
      <c r="A323" s="1243" t="s">
        <v>5715</v>
      </c>
      <c r="B323" s="1244" t="s">
        <v>5716</v>
      </c>
      <c r="D323" s="329"/>
      <c r="E323" s="329"/>
    </row>
    <row r="324" spans="1:5">
      <c r="A324" s="1243" t="s">
        <v>5592</v>
      </c>
      <c r="B324" s="1244" t="s">
        <v>5593</v>
      </c>
      <c r="D324" s="329"/>
      <c r="E324" s="329"/>
    </row>
    <row r="325" spans="1:5">
      <c r="A325" s="1265" t="s">
        <v>5592</v>
      </c>
      <c r="B325" s="1266" t="s">
        <v>6724</v>
      </c>
      <c r="D325" s="329"/>
      <c r="E325" s="329"/>
    </row>
    <row r="326" spans="1:5">
      <c r="A326" s="1243" t="s">
        <v>6188</v>
      </c>
      <c r="B326" s="1244" t="s">
        <v>6189</v>
      </c>
      <c r="D326" s="329"/>
      <c r="E326" s="329"/>
    </row>
    <row r="327" spans="1:5">
      <c r="A327" s="1238" t="s">
        <v>6190</v>
      </c>
      <c r="B327" s="1239" t="s">
        <v>6191</v>
      </c>
      <c r="D327" s="329"/>
      <c r="E327" s="329"/>
    </row>
    <row r="328" spans="1:5">
      <c r="A328" s="1243" t="s">
        <v>5717</v>
      </c>
      <c r="B328" s="1244" t="s">
        <v>5718</v>
      </c>
      <c r="D328" s="329"/>
      <c r="E328" s="329"/>
    </row>
    <row r="329" spans="1:5">
      <c r="A329" s="1260" t="s">
        <v>6322</v>
      </c>
      <c r="B329" s="1242" t="s">
        <v>6323</v>
      </c>
      <c r="D329" s="329"/>
      <c r="E329" s="329"/>
    </row>
    <row r="330" spans="1:5">
      <c r="A330" s="1248" t="s">
        <v>6322</v>
      </c>
      <c r="B330" s="1249" t="s">
        <v>6617</v>
      </c>
      <c r="D330" s="329"/>
      <c r="E330" s="329"/>
    </row>
    <row r="331" spans="1:5">
      <c r="A331" s="1260" t="s">
        <v>6324</v>
      </c>
      <c r="B331" s="1242" t="s">
        <v>6325</v>
      </c>
      <c r="D331" s="329"/>
      <c r="E331" s="329"/>
    </row>
    <row r="332" spans="1:5">
      <c r="A332" s="1243" t="s">
        <v>5719</v>
      </c>
      <c r="B332" s="1239" t="s">
        <v>5720</v>
      </c>
      <c r="D332" s="329"/>
      <c r="E332" s="329"/>
    </row>
    <row r="333" spans="1:5">
      <c r="A333" s="1250" t="s">
        <v>5719</v>
      </c>
      <c r="B333" s="1251" t="s">
        <v>5595</v>
      </c>
      <c r="D333" s="329"/>
      <c r="E333" s="329"/>
    </row>
    <row r="334" spans="1:5">
      <c r="A334" s="1243" t="s">
        <v>5594</v>
      </c>
      <c r="B334" s="1244" t="s">
        <v>5595</v>
      </c>
      <c r="D334" s="329"/>
      <c r="E334" s="329"/>
    </row>
    <row r="335" spans="1:5" ht="25.5">
      <c r="A335" s="1258" t="s">
        <v>6159</v>
      </c>
      <c r="B335" s="1244" t="s">
        <v>6160</v>
      </c>
      <c r="D335" s="329"/>
      <c r="E335" s="329"/>
    </row>
    <row r="336" spans="1:5">
      <c r="A336" s="1238" t="s">
        <v>6192</v>
      </c>
      <c r="B336" s="1239" t="s">
        <v>6193</v>
      </c>
      <c r="D336" s="329"/>
      <c r="E336" s="329"/>
    </row>
    <row r="337" spans="1:5">
      <c r="A337" s="1237" t="s">
        <v>5380</v>
      </c>
      <c r="B337" s="1236" t="s">
        <v>5381</v>
      </c>
      <c r="D337" s="329"/>
      <c r="E337" s="329"/>
    </row>
    <row r="338" spans="1:5">
      <c r="A338" s="1252" t="s">
        <v>5380</v>
      </c>
      <c r="B338" s="1253" t="s">
        <v>6553</v>
      </c>
      <c r="D338" s="329"/>
      <c r="E338" s="329"/>
    </row>
    <row r="339" spans="1:5">
      <c r="A339" s="1248" t="s">
        <v>6618</v>
      </c>
      <c r="B339" s="1249" t="s">
        <v>5381</v>
      </c>
      <c r="D339" s="329"/>
      <c r="E339" s="329"/>
    </row>
    <row r="340" spans="1:5">
      <c r="A340" s="1267" t="s">
        <v>5956</v>
      </c>
      <c r="B340" s="1236" t="s">
        <v>5957</v>
      </c>
      <c r="D340" s="329"/>
      <c r="E340" s="329"/>
    </row>
    <row r="341" spans="1:5">
      <c r="A341" s="1238" t="s">
        <v>5958</v>
      </c>
      <c r="B341" s="1239" t="s">
        <v>5959</v>
      </c>
      <c r="D341" s="329"/>
      <c r="E341" s="329"/>
    </row>
    <row r="342" spans="1:5">
      <c r="A342" s="1237" t="s">
        <v>5382</v>
      </c>
      <c r="B342" s="1236" t="s">
        <v>5383</v>
      </c>
      <c r="D342" s="329"/>
      <c r="E342" s="329"/>
    </row>
    <row r="343" spans="1:5">
      <c r="A343" s="1265" t="s">
        <v>5382</v>
      </c>
      <c r="B343" s="1266" t="s">
        <v>6725</v>
      </c>
      <c r="D343" s="329"/>
      <c r="E343" s="329"/>
    </row>
    <row r="344" spans="1:5">
      <c r="A344" s="1248" t="s">
        <v>6619</v>
      </c>
      <c r="B344" s="1249" t="s">
        <v>5383</v>
      </c>
      <c r="D344" s="329"/>
      <c r="E344" s="329"/>
    </row>
    <row r="345" spans="1:5">
      <c r="A345" s="1238" t="s">
        <v>5960</v>
      </c>
      <c r="B345" s="1239" t="s">
        <v>5961</v>
      </c>
      <c r="D345" s="329"/>
      <c r="E345" s="329"/>
    </row>
    <row r="346" spans="1:5">
      <c r="A346" s="1248" t="s">
        <v>5960</v>
      </c>
      <c r="B346" s="1249" t="s">
        <v>6620</v>
      </c>
      <c r="D346" s="329"/>
      <c r="E346" s="329"/>
    </row>
    <row r="347" spans="1:5">
      <c r="A347" s="569" t="s">
        <v>7464</v>
      </c>
      <c r="B347" s="1242" t="s">
        <v>7465</v>
      </c>
      <c r="D347" s="329"/>
      <c r="E347" s="329"/>
    </row>
    <row r="348" spans="1:5">
      <c r="A348" s="1243" t="s">
        <v>5721</v>
      </c>
      <c r="B348" s="1244" t="s">
        <v>5722</v>
      </c>
      <c r="D348" s="329"/>
      <c r="E348" s="329"/>
    </row>
    <row r="349" spans="1:5">
      <c r="A349" s="1243" t="s">
        <v>5723</v>
      </c>
      <c r="B349" s="1244" t="s">
        <v>5724</v>
      </c>
      <c r="D349" s="329"/>
      <c r="E349" s="329"/>
    </row>
    <row r="350" spans="1:5">
      <c r="A350" s="1238" t="s">
        <v>5962</v>
      </c>
      <c r="B350" s="1239" t="s">
        <v>5963</v>
      </c>
      <c r="D350" s="329"/>
      <c r="E350" s="329"/>
    </row>
    <row r="351" spans="1:5">
      <c r="A351" s="569" t="s">
        <v>7466</v>
      </c>
      <c r="B351" s="1242" t="s">
        <v>7467</v>
      </c>
      <c r="D351" s="329"/>
      <c r="E351" s="329"/>
    </row>
    <row r="352" spans="1:5">
      <c r="A352" s="1243" t="s">
        <v>3137</v>
      </c>
      <c r="B352" s="1244" t="s">
        <v>5596</v>
      </c>
      <c r="D352" s="329"/>
      <c r="E352" s="329"/>
    </row>
    <row r="353" spans="1:5">
      <c r="A353" s="569" t="s">
        <v>3137</v>
      </c>
      <c r="B353" s="1242" t="s">
        <v>3142</v>
      </c>
      <c r="D353" s="329"/>
      <c r="E353" s="329"/>
    </row>
    <row r="354" spans="1:5">
      <c r="A354" s="1243" t="s">
        <v>3147</v>
      </c>
      <c r="B354" s="1244" t="s">
        <v>5597</v>
      </c>
      <c r="D354" s="329"/>
      <c r="E354" s="329"/>
    </row>
    <row r="355" spans="1:5">
      <c r="A355" s="569" t="s">
        <v>3147</v>
      </c>
      <c r="B355" s="1242" t="s">
        <v>3148</v>
      </c>
      <c r="D355" s="329"/>
      <c r="E355" s="329"/>
    </row>
    <row r="356" spans="1:5">
      <c r="A356" s="1268" t="s">
        <v>3138</v>
      </c>
      <c r="B356" s="1269" t="s">
        <v>5598</v>
      </c>
      <c r="D356" s="329"/>
      <c r="E356" s="329"/>
    </row>
    <row r="357" spans="1:5">
      <c r="A357" s="569" t="s">
        <v>3138</v>
      </c>
      <c r="B357" s="1242" t="s">
        <v>3145</v>
      </c>
      <c r="D357" s="329"/>
      <c r="E357" s="329"/>
    </row>
    <row r="358" spans="1:5">
      <c r="A358" s="1270" t="s">
        <v>3143</v>
      </c>
      <c r="B358" s="1271" t="s">
        <v>5599</v>
      </c>
      <c r="D358" s="329"/>
      <c r="E358" s="329"/>
    </row>
    <row r="359" spans="1:5">
      <c r="A359" s="1248" t="s">
        <v>3143</v>
      </c>
      <c r="B359" s="1249" t="s">
        <v>6621</v>
      </c>
      <c r="D359" s="329"/>
      <c r="E359" s="329"/>
    </row>
    <row r="360" spans="1:5">
      <c r="A360" s="569" t="s">
        <v>3143</v>
      </c>
      <c r="B360" s="1242" t="s">
        <v>3144</v>
      </c>
      <c r="D360" s="329"/>
      <c r="E360" s="329"/>
    </row>
    <row r="361" spans="1:5">
      <c r="A361" s="1250" t="s">
        <v>3107</v>
      </c>
      <c r="B361" s="1251" t="s">
        <v>5845</v>
      </c>
      <c r="D361" s="329"/>
      <c r="E361" s="329"/>
    </row>
    <row r="362" spans="1:5">
      <c r="A362" s="569" t="s">
        <v>3107</v>
      </c>
      <c r="B362" s="1242" t="s">
        <v>3108</v>
      </c>
      <c r="D362" s="329"/>
      <c r="E362" s="329"/>
    </row>
    <row r="363" spans="1:5">
      <c r="A363" s="1243" t="s">
        <v>5846</v>
      </c>
      <c r="B363" s="1244" t="s">
        <v>5847</v>
      </c>
      <c r="D363" s="329"/>
      <c r="E363" s="329"/>
    </row>
    <row r="364" spans="1:5">
      <c r="A364" s="1248" t="s">
        <v>6698</v>
      </c>
      <c r="B364" s="1249" t="s">
        <v>5847</v>
      </c>
      <c r="D364" s="329"/>
      <c r="E364" s="329"/>
    </row>
    <row r="365" spans="1:5">
      <c r="A365" s="1243" t="s">
        <v>5848</v>
      </c>
      <c r="B365" s="1244" t="s">
        <v>5849</v>
      </c>
      <c r="D365" s="329"/>
      <c r="E365" s="329"/>
    </row>
    <row r="366" spans="1:5">
      <c r="A366" s="1248" t="s">
        <v>6699</v>
      </c>
      <c r="B366" s="1249" t="s">
        <v>5849</v>
      </c>
      <c r="D366" s="329"/>
      <c r="E366" s="329"/>
    </row>
    <row r="367" spans="1:5">
      <c r="A367" s="1243" t="s">
        <v>5850</v>
      </c>
      <c r="B367" s="1244" t="s">
        <v>5851</v>
      </c>
      <c r="D367" s="329"/>
      <c r="E367" s="329"/>
    </row>
    <row r="368" spans="1:5">
      <c r="A368" s="1248" t="s">
        <v>6700</v>
      </c>
      <c r="B368" s="1249" t="s">
        <v>5851</v>
      </c>
      <c r="D368" s="329"/>
      <c r="E368" s="329"/>
    </row>
    <row r="369" spans="1:5">
      <c r="A369" s="1243" t="s">
        <v>5852</v>
      </c>
      <c r="B369" s="1272" t="s">
        <v>5853</v>
      </c>
      <c r="D369" s="329"/>
      <c r="E369" s="329"/>
    </row>
    <row r="370" spans="1:5">
      <c r="A370" s="1265" t="s">
        <v>5852</v>
      </c>
      <c r="B370" s="1266" t="s">
        <v>6702</v>
      </c>
      <c r="D370" s="329"/>
      <c r="E370" s="329"/>
    </row>
    <row r="371" spans="1:5">
      <c r="A371" s="1248" t="s">
        <v>6701</v>
      </c>
      <c r="B371" s="1249" t="s">
        <v>6702</v>
      </c>
      <c r="D371" s="329"/>
      <c r="E371" s="329"/>
    </row>
    <row r="372" spans="1:5">
      <c r="A372" s="1247" t="s">
        <v>5964</v>
      </c>
      <c r="B372" s="1246" t="s">
        <v>5965</v>
      </c>
      <c r="D372" s="329"/>
      <c r="E372" s="329"/>
    </row>
    <row r="373" spans="1:5">
      <c r="A373" s="1248" t="s">
        <v>6622</v>
      </c>
      <c r="B373" s="1249" t="s">
        <v>5965</v>
      </c>
      <c r="D373" s="329"/>
      <c r="E373" s="329"/>
    </row>
    <row r="374" spans="1:5">
      <c r="A374" s="1260" t="s">
        <v>6326</v>
      </c>
      <c r="B374" s="1242" t="s">
        <v>6327</v>
      </c>
      <c r="D374" s="329"/>
      <c r="E374" s="329"/>
    </row>
    <row r="375" spans="1:5">
      <c r="A375" s="1243" t="s">
        <v>5854</v>
      </c>
      <c r="B375" s="1272" t="s">
        <v>5855</v>
      </c>
      <c r="D375" s="329"/>
      <c r="E375" s="329"/>
    </row>
    <row r="376" spans="1:5">
      <c r="A376" s="1268" t="s">
        <v>5600</v>
      </c>
      <c r="B376" s="1273" t="s">
        <v>5601</v>
      </c>
      <c r="D376" s="329"/>
      <c r="E376" s="329"/>
    </row>
    <row r="377" spans="1:5">
      <c r="A377" s="1243" t="s">
        <v>5856</v>
      </c>
      <c r="B377" s="1272" t="s">
        <v>5385</v>
      </c>
      <c r="D377" s="329"/>
      <c r="E377" s="329"/>
    </row>
    <row r="378" spans="1:5">
      <c r="A378" s="1243" t="s">
        <v>5856</v>
      </c>
      <c r="B378" s="1244" t="s">
        <v>6161</v>
      </c>
      <c r="D378" s="329"/>
      <c r="E378" s="329"/>
    </row>
    <row r="379" spans="1:5">
      <c r="A379" s="1248" t="s">
        <v>5856</v>
      </c>
      <c r="B379" s="1249" t="s">
        <v>6623</v>
      </c>
      <c r="D379" s="329"/>
      <c r="E379" s="329"/>
    </row>
    <row r="380" spans="1:5">
      <c r="A380" s="1237" t="s">
        <v>5384</v>
      </c>
      <c r="B380" s="1236" t="s">
        <v>5385</v>
      </c>
      <c r="D380" s="329"/>
      <c r="E380" s="329"/>
    </row>
    <row r="381" spans="1:5">
      <c r="A381" s="1248" t="s">
        <v>5384</v>
      </c>
      <c r="B381" s="1249" t="s">
        <v>6623</v>
      </c>
      <c r="D381" s="329"/>
      <c r="E381" s="329"/>
    </row>
    <row r="382" spans="1:5">
      <c r="A382" s="1247" t="s">
        <v>5966</v>
      </c>
      <c r="B382" s="1246" t="s">
        <v>5387</v>
      </c>
      <c r="D382" s="329"/>
      <c r="E382" s="329"/>
    </row>
    <row r="383" spans="1:5">
      <c r="A383" s="1237" t="s">
        <v>5386</v>
      </c>
      <c r="B383" s="1236" t="s">
        <v>5387</v>
      </c>
      <c r="D383" s="329"/>
      <c r="E383" s="329"/>
    </row>
    <row r="384" spans="1:5">
      <c r="A384" s="1238" t="s">
        <v>5857</v>
      </c>
      <c r="B384" s="1239" t="s">
        <v>5858</v>
      </c>
      <c r="D384" s="329"/>
      <c r="E384" s="329"/>
    </row>
    <row r="385" spans="1:5">
      <c r="A385" s="569" t="s">
        <v>3140</v>
      </c>
      <c r="B385" s="1242" t="s">
        <v>3141</v>
      </c>
      <c r="D385" s="329"/>
      <c r="E385" s="329"/>
    </row>
    <row r="386" spans="1:5">
      <c r="A386" s="1237" t="s">
        <v>5388</v>
      </c>
      <c r="B386" s="1236" t="s">
        <v>5389</v>
      </c>
      <c r="D386" s="329"/>
      <c r="E386" s="329"/>
    </row>
    <row r="387" spans="1:5">
      <c r="A387" s="1248" t="s">
        <v>6624</v>
      </c>
      <c r="B387" s="1249" t="s">
        <v>5389</v>
      </c>
      <c r="D387" s="329"/>
      <c r="E387" s="329"/>
    </row>
    <row r="388" spans="1:5">
      <c r="A388" s="1260" t="s">
        <v>5602</v>
      </c>
      <c r="B388" s="1242" t="s">
        <v>5603</v>
      </c>
      <c r="D388" s="329"/>
      <c r="E388" s="329"/>
    </row>
    <row r="389" spans="1:5">
      <c r="A389" s="1238" t="s">
        <v>5602</v>
      </c>
      <c r="B389" s="1239" t="s">
        <v>7312</v>
      </c>
      <c r="D389" s="329"/>
      <c r="E389" s="329"/>
    </row>
    <row r="390" spans="1:5">
      <c r="A390" s="1260" t="s">
        <v>5602</v>
      </c>
      <c r="B390" s="1242" t="s">
        <v>6328</v>
      </c>
      <c r="D390" s="329"/>
      <c r="E390" s="329"/>
    </row>
    <row r="391" spans="1:5">
      <c r="A391" s="1260" t="s">
        <v>6329</v>
      </c>
      <c r="B391" s="1242" t="s">
        <v>6330</v>
      </c>
      <c r="D391" s="329"/>
      <c r="E391" s="329"/>
    </row>
    <row r="392" spans="1:5">
      <c r="A392" s="1248" t="s">
        <v>6329</v>
      </c>
      <c r="B392" s="1249" t="s">
        <v>6625</v>
      </c>
      <c r="D392" s="329"/>
      <c r="E392" s="329"/>
    </row>
    <row r="393" spans="1:5">
      <c r="A393" s="1238" t="s">
        <v>5390</v>
      </c>
      <c r="B393" s="1239" t="s">
        <v>5391</v>
      </c>
      <c r="D393" s="329"/>
      <c r="E393" s="329"/>
    </row>
    <row r="394" spans="1:5" ht="15" customHeight="1">
      <c r="A394" s="1248" t="s">
        <v>6703</v>
      </c>
      <c r="B394" s="1249" t="s">
        <v>5391</v>
      </c>
      <c r="D394" s="329"/>
      <c r="E394" s="329"/>
    </row>
    <row r="395" spans="1:5">
      <c r="A395" s="1265" t="s">
        <v>6703</v>
      </c>
      <c r="B395" s="1266" t="s">
        <v>6726</v>
      </c>
      <c r="D395" s="329"/>
      <c r="E395" s="329"/>
    </row>
    <row r="396" spans="1:5">
      <c r="A396" s="1250" t="s">
        <v>5604</v>
      </c>
      <c r="B396" s="1251" t="s">
        <v>5605</v>
      </c>
      <c r="D396" s="329"/>
      <c r="E396" s="329"/>
    </row>
    <row r="397" spans="1:5">
      <c r="A397" s="1243" t="s">
        <v>5604</v>
      </c>
      <c r="B397" s="1244" t="s">
        <v>5859</v>
      </c>
      <c r="D397" s="329"/>
      <c r="E397" s="329"/>
    </row>
    <row r="398" spans="1:5">
      <c r="A398" s="1238" t="s">
        <v>6194</v>
      </c>
      <c r="B398" s="1239" t="s">
        <v>5859</v>
      </c>
      <c r="D398" s="329"/>
      <c r="E398" s="329"/>
    </row>
    <row r="399" spans="1:5">
      <c r="A399" s="1248" t="s">
        <v>5392</v>
      </c>
      <c r="B399" s="1249" t="s">
        <v>5393</v>
      </c>
      <c r="D399" s="329"/>
      <c r="E399" s="329"/>
    </row>
    <row r="400" spans="1:5">
      <c r="A400" s="1248" t="s">
        <v>5392</v>
      </c>
      <c r="B400" s="1249" t="s">
        <v>6627</v>
      </c>
      <c r="D400" s="329"/>
      <c r="E400" s="329"/>
    </row>
    <row r="401" spans="1:5" ht="13.5" customHeight="1">
      <c r="A401" s="1248" t="s">
        <v>6626</v>
      </c>
      <c r="B401" s="1249" t="s">
        <v>6627</v>
      </c>
      <c r="D401" s="329"/>
      <c r="E401" s="329"/>
    </row>
    <row r="402" spans="1:5">
      <c r="A402" s="1243" t="s">
        <v>5606</v>
      </c>
      <c r="B402" s="1244" t="s">
        <v>5607</v>
      </c>
      <c r="D402" s="329"/>
      <c r="E402" s="329"/>
    </row>
    <row r="403" spans="1:5">
      <c r="A403" s="1238" t="s">
        <v>5606</v>
      </c>
      <c r="B403" s="1239" t="s">
        <v>5967</v>
      </c>
      <c r="D403" s="329"/>
      <c r="E403" s="329"/>
    </row>
    <row r="404" spans="1:5">
      <c r="A404" s="1238" t="s">
        <v>5606</v>
      </c>
      <c r="B404" s="1239" t="s">
        <v>7343</v>
      </c>
      <c r="D404" s="329"/>
      <c r="E404" s="329"/>
    </row>
    <row r="405" spans="1:5">
      <c r="A405" s="1238" t="s">
        <v>5968</v>
      </c>
      <c r="B405" s="1239" t="s">
        <v>5969</v>
      </c>
      <c r="D405" s="329"/>
      <c r="E405" s="329"/>
    </row>
    <row r="406" spans="1:5">
      <c r="A406" s="1243" t="s">
        <v>5968</v>
      </c>
      <c r="B406" s="1244" t="s">
        <v>6331</v>
      </c>
      <c r="D406" s="329"/>
      <c r="E406" s="329"/>
    </row>
    <row r="407" spans="1:5">
      <c r="A407" s="1243" t="s">
        <v>5608</v>
      </c>
      <c r="B407" s="1244" t="s">
        <v>5609</v>
      </c>
      <c r="D407" s="329"/>
      <c r="E407" s="329"/>
    </row>
    <row r="408" spans="1:5">
      <c r="A408" s="569" t="s">
        <v>7468</v>
      </c>
      <c r="B408" s="1242" t="s">
        <v>7469</v>
      </c>
      <c r="D408" s="329"/>
      <c r="E408" s="329"/>
    </row>
    <row r="409" spans="1:5">
      <c r="A409" s="569" t="s">
        <v>7470</v>
      </c>
      <c r="B409" s="1242" t="s">
        <v>7471</v>
      </c>
      <c r="D409" s="329"/>
      <c r="E409" s="329"/>
    </row>
    <row r="410" spans="1:5">
      <c r="A410" s="569" t="s">
        <v>7472</v>
      </c>
      <c r="B410" s="1242" t="s">
        <v>7473</v>
      </c>
      <c r="D410" s="329"/>
      <c r="E410" s="329"/>
    </row>
    <row r="411" spans="1:5">
      <c r="A411" s="1274" t="s">
        <v>5162</v>
      </c>
      <c r="B411" s="1251" t="s">
        <v>5163</v>
      </c>
      <c r="D411" s="329"/>
      <c r="E411" s="329"/>
    </row>
    <row r="412" spans="1:5">
      <c r="A412" s="1238" t="s">
        <v>5860</v>
      </c>
      <c r="B412" s="1239" t="s">
        <v>5861</v>
      </c>
      <c r="D412" s="329"/>
      <c r="E412" s="329"/>
    </row>
    <row r="413" spans="1:5">
      <c r="A413" s="1243" t="s">
        <v>5862</v>
      </c>
      <c r="B413" s="1244" t="s">
        <v>5863</v>
      </c>
      <c r="D413" s="329"/>
      <c r="E413" s="329"/>
    </row>
    <row r="414" spans="1:5">
      <c r="A414" s="1248" t="s">
        <v>6704</v>
      </c>
      <c r="B414" s="1249" t="s">
        <v>5863</v>
      </c>
      <c r="D414" s="329"/>
      <c r="E414" s="329"/>
    </row>
    <row r="415" spans="1:5">
      <c r="A415" s="1275" t="s">
        <v>7301</v>
      </c>
      <c r="B415" s="1254" t="s">
        <v>7302</v>
      </c>
      <c r="D415" s="329"/>
      <c r="E415" s="329"/>
    </row>
    <row r="416" spans="1:5">
      <c r="A416" s="1276" t="s">
        <v>6705</v>
      </c>
      <c r="B416" s="1277" t="s">
        <v>6706</v>
      </c>
      <c r="D416" s="329"/>
      <c r="E416" s="329"/>
    </row>
    <row r="417" spans="1:5">
      <c r="A417" s="1274" t="s">
        <v>5164</v>
      </c>
      <c r="B417" s="1251" t="s">
        <v>5165</v>
      </c>
      <c r="D417" s="329"/>
      <c r="E417" s="329"/>
    </row>
    <row r="418" spans="1:5">
      <c r="A418" s="1274" t="s">
        <v>5166</v>
      </c>
      <c r="B418" s="1251" t="s">
        <v>5167</v>
      </c>
      <c r="D418" s="329"/>
      <c r="E418" s="329"/>
    </row>
    <row r="419" spans="1:5">
      <c r="A419" s="1248" t="s">
        <v>5168</v>
      </c>
      <c r="B419" s="1249" t="s">
        <v>5169</v>
      </c>
      <c r="D419" s="329"/>
      <c r="E419" s="329"/>
    </row>
    <row r="420" spans="1:5">
      <c r="A420" s="1278" t="s">
        <v>7305</v>
      </c>
      <c r="B420" s="1249" t="s">
        <v>7306</v>
      </c>
      <c r="D420" s="329"/>
      <c r="E420" s="329"/>
    </row>
    <row r="421" spans="1:5">
      <c r="A421" s="1274" t="s">
        <v>5170</v>
      </c>
      <c r="B421" s="1251" t="s">
        <v>5171</v>
      </c>
      <c r="D421" s="329"/>
      <c r="E421" s="329"/>
    </row>
    <row r="422" spans="1:5">
      <c r="A422" s="1274" t="s">
        <v>5172</v>
      </c>
      <c r="B422" s="1251" t="s">
        <v>5173</v>
      </c>
      <c r="D422" s="329"/>
      <c r="E422" s="329"/>
    </row>
    <row r="423" spans="1:5">
      <c r="A423" s="1274" t="s">
        <v>5174</v>
      </c>
      <c r="B423" s="1251" t="s">
        <v>5175</v>
      </c>
      <c r="D423" s="329"/>
      <c r="E423" s="329"/>
    </row>
    <row r="424" spans="1:5">
      <c r="A424" s="1243" t="s">
        <v>5864</v>
      </c>
      <c r="B424" s="1272" t="s">
        <v>5865</v>
      </c>
      <c r="D424" s="329"/>
      <c r="E424" s="329"/>
    </row>
    <row r="425" spans="1:5">
      <c r="A425" s="1274" t="s">
        <v>5176</v>
      </c>
      <c r="B425" s="1251" t="s">
        <v>5177</v>
      </c>
      <c r="D425" s="329"/>
      <c r="E425" s="329"/>
    </row>
    <row r="426" spans="1:5">
      <c r="A426" s="1243" t="s">
        <v>6332</v>
      </c>
      <c r="B426" s="1244" t="s">
        <v>6333</v>
      </c>
      <c r="D426" s="329"/>
      <c r="E426" s="329"/>
    </row>
    <row r="427" spans="1:5" ht="24.75" customHeight="1">
      <c r="A427" s="1243" t="s">
        <v>6334</v>
      </c>
      <c r="B427" s="1244" t="s">
        <v>6335</v>
      </c>
      <c r="D427" s="329"/>
      <c r="E427" s="329"/>
    </row>
    <row r="428" spans="1:5">
      <c r="A428" s="1243" t="s">
        <v>6336</v>
      </c>
      <c r="B428" s="1244" t="s">
        <v>6337</v>
      </c>
      <c r="D428" s="329"/>
      <c r="E428" s="329"/>
    </row>
    <row r="429" spans="1:5">
      <c r="A429" s="1243" t="s">
        <v>6338</v>
      </c>
      <c r="B429" s="1244" t="s">
        <v>6339</v>
      </c>
      <c r="D429" s="329"/>
      <c r="E429" s="329"/>
    </row>
    <row r="430" spans="1:5">
      <c r="A430" s="1238" t="s">
        <v>7327</v>
      </c>
      <c r="B430" s="1239" t="s">
        <v>7328</v>
      </c>
      <c r="D430" s="329"/>
      <c r="E430" s="329"/>
    </row>
    <row r="431" spans="1:5">
      <c r="A431" s="1243" t="s">
        <v>6340</v>
      </c>
      <c r="B431" s="1244" t="s">
        <v>6341</v>
      </c>
      <c r="D431" s="329"/>
      <c r="E431" s="329"/>
    </row>
    <row r="432" spans="1:5">
      <c r="A432" s="1243" t="s">
        <v>6342</v>
      </c>
      <c r="B432" s="1244" t="s">
        <v>6343</v>
      </c>
      <c r="D432" s="329"/>
      <c r="E432" s="329"/>
    </row>
    <row r="433" spans="1:5">
      <c r="A433" s="1243" t="s">
        <v>6344</v>
      </c>
      <c r="B433" s="1244" t="s">
        <v>6345</v>
      </c>
      <c r="D433" s="329"/>
      <c r="E433" s="329"/>
    </row>
    <row r="434" spans="1:5">
      <c r="A434" s="1243" t="s">
        <v>6346</v>
      </c>
      <c r="B434" s="1244" t="s">
        <v>6347</v>
      </c>
      <c r="D434" s="329"/>
      <c r="E434" s="329"/>
    </row>
    <row r="435" spans="1:5">
      <c r="A435" s="1243" t="s">
        <v>6348</v>
      </c>
      <c r="B435" s="1244" t="s">
        <v>6349</v>
      </c>
      <c r="D435" s="329"/>
      <c r="E435" s="329"/>
    </row>
    <row r="436" spans="1:5">
      <c r="A436" s="1247" t="s">
        <v>5970</v>
      </c>
      <c r="B436" s="1246" t="s">
        <v>5971</v>
      </c>
      <c r="D436" s="329"/>
      <c r="E436" s="329"/>
    </row>
    <row r="437" spans="1:5">
      <c r="A437" s="1243" t="s">
        <v>5970</v>
      </c>
      <c r="B437" s="1244" t="s">
        <v>6350</v>
      </c>
      <c r="D437" s="329"/>
      <c r="E437" s="329"/>
    </row>
    <row r="438" spans="1:5">
      <c r="A438" s="1238" t="s">
        <v>7341</v>
      </c>
      <c r="B438" s="1239" t="s">
        <v>7342</v>
      </c>
      <c r="D438" s="329"/>
      <c r="E438" s="329"/>
    </row>
    <row r="439" spans="1:5">
      <c r="A439" s="1247" t="s">
        <v>5972</v>
      </c>
      <c r="B439" s="1246" t="s">
        <v>5973</v>
      </c>
      <c r="D439" s="329"/>
      <c r="E439" s="329"/>
    </row>
    <row r="440" spans="1:5">
      <c r="A440" s="1243" t="s">
        <v>6162</v>
      </c>
      <c r="B440" s="1244" t="s">
        <v>6163</v>
      </c>
      <c r="D440" s="329"/>
      <c r="E440" s="329"/>
    </row>
    <row r="441" spans="1:5">
      <c r="A441" s="1243" t="s">
        <v>6351</v>
      </c>
      <c r="B441" s="1244" t="s">
        <v>6352</v>
      </c>
      <c r="D441" s="329"/>
      <c r="E441" s="329"/>
    </row>
    <row r="442" spans="1:5">
      <c r="A442" s="1243" t="s">
        <v>6164</v>
      </c>
      <c r="B442" s="1256" t="s">
        <v>6165</v>
      </c>
      <c r="D442" s="329"/>
      <c r="E442" s="329"/>
    </row>
    <row r="443" spans="1:5" ht="13.5" customHeight="1">
      <c r="A443" s="1243" t="s">
        <v>6353</v>
      </c>
      <c r="B443" s="1244" t="s">
        <v>6354</v>
      </c>
      <c r="D443" s="329"/>
      <c r="E443" s="329"/>
    </row>
    <row r="444" spans="1:5">
      <c r="A444" s="1243" t="s">
        <v>7325</v>
      </c>
      <c r="B444" s="1244" t="s">
        <v>7326</v>
      </c>
      <c r="D444" s="329"/>
      <c r="E444" s="329"/>
    </row>
    <row r="445" spans="1:5">
      <c r="A445" s="569" t="s">
        <v>7444</v>
      </c>
      <c r="B445" s="1242" t="s">
        <v>7445</v>
      </c>
      <c r="D445" s="329"/>
      <c r="E445" s="329"/>
    </row>
    <row r="446" spans="1:5">
      <c r="A446" s="569" t="s">
        <v>7474</v>
      </c>
      <c r="B446" s="1242" t="s">
        <v>7475</v>
      </c>
      <c r="D446" s="329"/>
      <c r="E446" s="329"/>
    </row>
    <row r="447" spans="1:5">
      <c r="A447" s="569" t="s">
        <v>7492</v>
      </c>
      <c r="B447" s="1242" t="s">
        <v>2332</v>
      </c>
      <c r="D447" s="329"/>
      <c r="E447" s="329"/>
    </row>
    <row r="448" spans="1:5">
      <c r="A448" s="1237" t="s">
        <v>5394</v>
      </c>
      <c r="B448" s="1259" t="s">
        <v>5395</v>
      </c>
      <c r="D448" s="329"/>
      <c r="E448" s="329"/>
    </row>
    <row r="449" spans="1:5">
      <c r="A449" s="1243" t="s">
        <v>5394</v>
      </c>
      <c r="B449" s="1244" t="s">
        <v>5866</v>
      </c>
      <c r="D449" s="329"/>
      <c r="E449" s="329"/>
    </row>
    <row r="450" spans="1:5">
      <c r="A450" s="1248" t="s">
        <v>6628</v>
      </c>
      <c r="B450" s="1249" t="s">
        <v>6629</v>
      </c>
      <c r="D450" s="329"/>
      <c r="E450" s="329"/>
    </row>
    <row r="451" spans="1:5">
      <c r="A451" s="1250" t="s">
        <v>5610</v>
      </c>
      <c r="B451" s="1251" t="s">
        <v>5611</v>
      </c>
      <c r="D451" s="329"/>
      <c r="E451" s="329"/>
    </row>
    <row r="452" spans="1:5">
      <c r="A452" s="1248" t="s">
        <v>5610</v>
      </c>
      <c r="B452" s="1249" t="s">
        <v>6630</v>
      </c>
      <c r="D452" s="329"/>
      <c r="E452" s="329"/>
    </row>
    <row r="453" spans="1:5">
      <c r="A453" s="1243" t="s">
        <v>6355</v>
      </c>
      <c r="B453" s="1244" t="s">
        <v>6356</v>
      </c>
      <c r="D453" s="329"/>
      <c r="E453" s="329"/>
    </row>
    <row r="454" spans="1:5">
      <c r="A454" s="1248" t="s">
        <v>6631</v>
      </c>
      <c r="B454" s="1249" t="s">
        <v>6356</v>
      </c>
      <c r="D454" s="329"/>
      <c r="E454" s="329"/>
    </row>
    <row r="455" spans="1:5">
      <c r="A455" s="1248" t="s">
        <v>6632</v>
      </c>
      <c r="B455" s="1249" t="s">
        <v>6633</v>
      </c>
      <c r="D455" s="329"/>
      <c r="E455" s="329"/>
    </row>
    <row r="456" spans="1:5">
      <c r="A456" s="1238" t="s">
        <v>5396</v>
      </c>
      <c r="B456" s="1239" t="s">
        <v>5397</v>
      </c>
      <c r="D456" s="329"/>
      <c r="E456" s="329"/>
    </row>
    <row r="457" spans="1:5">
      <c r="A457" s="1261" t="s">
        <v>5396</v>
      </c>
      <c r="B457" s="1246" t="s">
        <v>6259</v>
      </c>
      <c r="D457" s="329"/>
      <c r="E457" s="329"/>
    </row>
    <row r="458" spans="1:5">
      <c r="A458" s="1248" t="s">
        <v>6634</v>
      </c>
      <c r="B458" s="1249" t="s">
        <v>5397</v>
      </c>
      <c r="D458" s="329"/>
      <c r="E458" s="329"/>
    </row>
    <row r="459" spans="1:5">
      <c r="A459" s="569" t="s">
        <v>7446</v>
      </c>
      <c r="B459" s="1242" t="s">
        <v>7447</v>
      </c>
      <c r="D459" s="329"/>
      <c r="E459" s="329"/>
    </row>
    <row r="460" spans="1:5">
      <c r="A460" s="569" t="s">
        <v>7476</v>
      </c>
      <c r="B460" s="1242" t="s">
        <v>7477</v>
      </c>
      <c r="D460" s="329"/>
      <c r="E460" s="329"/>
    </row>
    <row r="461" spans="1:5">
      <c r="A461" s="569" t="s">
        <v>7493</v>
      </c>
      <c r="B461" s="1242" t="s">
        <v>2333</v>
      </c>
      <c r="D461" s="329"/>
      <c r="E461" s="329"/>
    </row>
    <row r="462" spans="1:5">
      <c r="A462" s="1250" t="s">
        <v>4725</v>
      </c>
      <c r="B462" s="1251" t="s">
        <v>4726</v>
      </c>
      <c r="D462" s="329"/>
      <c r="E462" s="329"/>
    </row>
    <row r="463" spans="1:5">
      <c r="A463" s="1243" t="s">
        <v>4725</v>
      </c>
      <c r="B463" s="1244" t="s">
        <v>6357</v>
      </c>
      <c r="D463" s="329"/>
      <c r="E463" s="329"/>
    </row>
    <row r="464" spans="1:5">
      <c r="A464" s="1248" t="s">
        <v>4725</v>
      </c>
      <c r="B464" s="1249" t="s">
        <v>3321</v>
      </c>
      <c r="D464" s="329"/>
      <c r="E464" s="329"/>
    </row>
    <row r="465" spans="1:5">
      <c r="A465" s="1240" t="s">
        <v>3320</v>
      </c>
      <c r="B465" s="1272" t="s">
        <v>3321</v>
      </c>
      <c r="D465" s="329"/>
      <c r="E465" s="329"/>
    </row>
    <row r="466" spans="1:5">
      <c r="A466" s="1260" t="s">
        <v>4727</v>
      </c>
      <c r="B466" s="1242" t="s">
        <v>4728</v>
      </c>
      <c r="D466" s="329"/>
      <c r="E466" s="329"/>
    </row>
    <row r="467" spans="1:5">
      <c r="A467" s="1279" t="s">
        <v>3322</v>
      </c>
      <c r="B467" s="1280" t="s">
        <v>3323</v>
      </c>
      <c r="D467" s="329"/>
      <c r="E467" s="329"/>
    </row>
    <row r="468" spans="1:5">
      <c r="A468" s="1270" t="s">
        <v>3322</v>
      </c>
      <c r="B468" s="1271" t="s">
        <v>4309</v>
      </c>
      <c r="D468" s="329"/>
      <c r="E468" s="329"/>
    </row>
    <row r="469" spans="1:5">
      <c r="A469" s="1260" t="s">
        <v>4729</v>
      </c>
      <c r="B469" s="1242" t="s">
        <v>4730</v>
      </c>
      <c r="D469" s="329"/>
      <c r="E469" s="329"/>
    </row>
    <row r="470" spans="1:5">
      <c r="A470" s="1281" t="s">
        <v>4731</v>
      </c>
      <c r="B470" s="1282" t="s">
        <v>4732</v>
      </c>
      <c r="D470" s="329"/>
      <c r="E470" s="329"/>
    </row>
    <row r="471" spans="1:5">
      <c r="A471" s="1243" t="s">
        <v>5725</v>
      </c>
      <c r="B471" s="1244" t="s">
        <v>5726</v>
      </c>
      <c r="D471" s="329"/>
      <c r="E471" s="329"/>
    </row>
    <row r="472" spans="1:5">
      <c r="A472" s="1245" t="s">
        <v>5398</v>
      </c>
      <c r="B472" s="1236" t="s">
        <v>5399</v>
      </c>
      <c r="D472" s="329"/>
      <c r="E472" s="329"/>
    </row>
    <row r="473" spans="1:5">
      <c r="A473" s="1248" t="s">
        <v>6707</v>
      </c>
      <c r="B473" s="1249" t="s">
        <v>5399</v>
      </c>
      <c r="D473" s="329"/>
      <c r="E473" s="329"/>
    </row>
    <row r="474" spans="1:5">
      <c r="A474" s="1245" t="s">
        <v>5400</v>
      </c>
      <c r="B474" s="1246" t="s">
        <v>5401</v>
      </c>
      <c r="D474" s="329"/>
      <c r="E474" s="329"/>
    </row>
    <row r="475" spans="1:5">
      <c r="A475" s="1247" t="s">
        <v>3324</v>
      </c>
      <c r="B475" s="1246" t="s">
        <v>3325</v>
      </c>
      <c r="D475" s="329"/>
      <c r="E475" s="329"/>
    </row>
    <row r="476" spans="1:5">
      <c r="A476" s="1238" t="s">
        <v>3326</v>
      </c>
      <c r="B476" s="1264" t="s">
        <v>3327</v>
      </c>
      <c r="D476" s="329"/>
      <c r="E476" s="329"/>
    </row>
    <row r="477" spans="1:5">
      <c r="A477" s="1267" t="s">
        <v>3328</v>
      </c>
      <c r="B477" s="1259" t="s">
        <v>3329</v>
      </c>
      <c r="D477" s="329"/>
      <c r="E477" s="329"/>
    </row>
    <row r="478" spans="1:5">
      <c r="A478" s="1281" t="s">
        <v>4733</v>
      </c>
      <c r="B478" s="1282" t="s">
        <v>4734</v>
      </c>
      <c r="D478" s="329"/>
      <c r="E478" s="329"/>
    </row>
    <row r="479" spans="1:5">
      <c r="A479" s="1238" t="s">
        <v>3330</v>
      </c>
      <c r="B479" s="1259" t="s">
        <v>3331</v>
      </c>
      <c r="D479" s="329"/>
      <c r="E479" s="329"/>
    </row>
    <row r="480" spans="1:5">
      <c r="A480" s="1281" t="s">
        <v>3330</v>
      </c>
      <c r="B480" s="1282" t="s">
        <v>4735</v>
      </c>
      <c r="D480" s="329"/>
      <c r="E480" s="329"/>
    </row>
    <row r="481" spans="1:5">
      <c r="A481" s="1238" t="s">
        <v>3332</v>
      </c>
      <c r="B481" s="1259" t="s">
        <v>3333</v>
      </c>
      <c r="D481" s="329"/>
      <c r="E481" s="329"/>
    </row>
    <row r="482" spans="1:5">
      <c r="A482" s="1248" t="s">
        <v>3334</v>
      </c>
      <c r="B482" s="1249" t="s">
        <v>3335</v>
      </c>
      <c r="D482" s="329"/>
      <c r="E482" s="329"/>
    </row>
    <row r="483" spans="1:5">
      <c r="A483" s="569" t="s">
        <v>3075</v>
      </c>
      <c r="B483" s="1242" t="s">
        <v>3076</v>
      </c>
      <c r="D483" s="329"/>
      <c r="E483" s="329"/>
    </row>
    <row r="484" spans="1:5">
      <c r="A484" s="1283" t="s">
        <v>4310</v>
      </c>
      <c r="B484" s="1284" t="s">
        <v>4311</v>
      </c>
      <c r="D484" s="329"/>
      <c r="E484" s="329"/>
    </row>
    <row r="485" spans="1:5">
      <c r="A485" s="1248" t="s">
        <v>3336</v>
      </c>
      <c r="B485" s="1249" t="s">
        <v>3337</v>
      </c>
      <c r="D485" s="329"/>
      <c r="E485" s="329"/>
    </row>
    <row r="486" spans="1:5">
      <c r="A486" s="1238" t="s">
        <v>3338</v>
      </c>
      <c r="B486" s="1259" t="s">
        <v>3339</v>
      </c>
      <c r="D486" s="329"/>
      <c r="E486" s="329"/>
    </row>
    <row r="487" spans="1:5">
      <c r="A487" s="1274" t="s">
        <v>3338</v>
      </c>
      <c r="B487" s="1251" t="s">
        <v>5178</v>
      </c>
      <c r="D487" s="329"/>
      <c r="E487" s="329"/>
    </row>
    <row r="488" spans="1:5">
      <c r="A488" s="1240" t="s">
        <v>3340</v>
      </c>
      <c r="B488" s="1241" t="s">
        <v>3341</v>
      </c>
      <c r="D488" s="329"/>
      <c r="E488" s="329"/>
    </row>
    <row r="489" spans="1:5">
      <c r="A489" s="1252" t="s">
        <v>6554</v>
      </c>
      <c r="B489" s="1253" t="s">
        <v>6555</v>
      </c>
      <c r="D489" s="329"/>
      <c r="E489" s="329"/>
    </row>
    <row r="490" spans="1:5">
      <c r="A490" s="1240" t="s">
        <v>3342</v>
      </c>
      <c r="B490" s="1241" t="s">
        <v>3343</v>
      </c>
      <c r="D490" s="329"/>
      <c r="E490" s="329"/>
    </row>
    <row r="491" spans="1:5">
      <c r="A491" s="1238" t="s">
        <v>3344</v>
      </c>
      <c r="B491" s="1239" t="s">
        <v>3345</v>
      </c>
      <c r="D491" s="329"/>
      <c r="E491" s="329"/>
    </row>
    <row r="492" spans="1:5">
      <c r="A492" s="1267" t="s">
        <v>3346</v>
      </c>
      <c r="B492" s="1236" t="s">
        <v>3347</v>
      </c>
      <c r="D492" s="329"/>
      <c r="E492" s="329"/>
    </row>
    <row r="493" spans="1:5">
      <c r="A493" s="1281" t="s">
        <v>3346</v>
      </c>
      <c r="B493" s="1282" t="s">
        <v>4736</v>
      </c>
      <c r="D493" s="329"/>
      <c r="E493" s="329"/>
    </row>
    <row r="494" spans="1:5">
      <c r="A494" s="1281" t="s">
        <v>4737</v>
      </c>
      <c r="B494" s="1282" t="s">
        <v>4738</v>
      </c>
      <c r="D494" s="329"/>
      <c r="E494" s="329"/>
    </row>
    <row r="495" spans="1:5">
      <c r="A495" s="1281" t="s">
        <v>4739</v>
      </c>
      <c r="B495" s="1282" t="s">
        <v>4740</v>
      </c>
      <c r="D495" s="329"/>
      <c r="E495" s="329"/>
    </row>
    <row r="496" spans="1:5">
      <c r="A496" s="1238" t="s">
        <v>3348</v>
      </c>
      <c r="B496" s="1239" t="s">
        <v>3349</v>
      </c>
      <c r="D496" s="329"/>
      <c r="E496" s="329"/>
    </row>
    <row r="497" spans="1:5">
      <c r="A497" s="1243" t="s">
        <v>3348</v>
      </c>
      <c r="B497" s="1244" t="s">
        <v>5727</v>
      </c>
      <c r="D497" s="329"/>
      <c r="E497" s="329"/>
    </row>
    <row r="498" spans="1:5">
      <c r="A498" s="1285" t="s">
        <v>7296</v>
      </c>
      <c r="B498" s="1264" t="s">
        <v>7297</v>
      </c>
      <c r="D498" s="329"/>
      <c r="E498" s="329"/>
    </row>
    <row r="499" spans="1:5">
      <c r="A499" s="1243" t="s">
        <v>5728</v>
      </c>
      <c r="B499" s="1244" t="s">
        <v>5729</v>
      </c>
      <c r="D499" s="329"/>
      <c r="E499" s="329"/>
    </row>
    <row r="500" spans="1:5">
      <c r="A500" s="1270" t="s">
        <v>4312</v>
      </c>
      <c r="B500" s="1271" t="s">
        <v>4313</v>
      </c>
      <c r="D500" s="329"/>
      <c r="E500" s="329"/>
    </row>
    <row r="501" spans="1:5">
      <c r="A501" s="1281" t="s">
        <v>4741</v>
      </c>
      <c r="B501" s="1282" t="s">
        <v>4742</v>
      </c>
      <c r="D501" s="329"/>
      <c r="E501" s="329"/>
    </row>
    <row r="502" spans="1:5">
      <c r="A502" s="1283" t="s">
        <v>4314</v>
      </c>
      <c r="B502" s="1284" t="s">
        <v>4315</v>
      </c>
      <c r="D502" s="329"/>
      <c r="E502" s="329"/>
    </row>
    <row r="503" spans="1:5">
      <c r="A503" s="1238" t="s">
        <v>3350</v>
      </c>
      <c r="B503" s="1239" t="s">
        <v>3349</v>
      </c>
      <c r="D503" s="329"/>
      <c r="E503" s="329"/>
    </row>
    <row r="504" spans="1:5">
      <c r="A504" s="1238" t="s">
        <v>3351</v>
      </c>
      <c r="B504" s="1239" t="s">
        <v>3352</v>
      </c>
      <c r="D504" s="329"/>
      <c r="E504" s="329"/>
    </row>
    <row r="505" spans="1:5">
      <c r="A505" s="1274" t="s">
        <v>3351</v>
      </c>
      <c r="B505" s="1251" t="s">
        <v>5179</v>
      </c>
      <c r="D505" s="329"/>
      <c r="E505" s="329"/>
    </row>
    <row r="506" spans="1:5">
      <c r="A506" s="1247" t="s">
        <v>5974</v>
      </c>
      <c r="B506" s="1246" t="s">
        <v>5975</v>
      </c>
      <c r="D506" s="329"/>
      <c r="E506" s="329"/>
    </row>
    <row r="507" spans="1:5">
      <c r="A507" s="1247" t="s">
        <v>5976</v>
      </c>
      <c r="B507" s="1246" t="s">
        <v>5977</v>
      </c>
      <c r="D507" s="329"/>
      <c r="E507" s="329"/>
    </row>
    <row r="508" spans="1:5">
      <c r="A508" s="1248" t="s">
        <v>5976</v>
      </c>
      <c r="B508" s="1249" t="s">
        <v>6635</v>
      </c>
      <c r="D508" s="329"/>
      <c r="E508" s="329"/>
    </row>
    <row r="509" spans="1:5">
      <c r="A509" s="1267" t="s">
        <v>3353</v>
      </c>
      <c r="B509" s="1236" t="s">
        <v>3354</v>
      </c>
      <c r="D509" s="329"/>
      <c r="E509" s="329"/>
    </row>
    <row r="510" spans="1:5">
      <c r="A510" s="569" t="s">
        <v>3052</v>
      </c>
      <c r="B510" s="1242" t="s">
        <v>3053</v>
      </c>
      <c r="D510" s="329"/>
      <c r="E510" s="329"/>
    </row>
    <row r="511" spans="1:5">
      <c r="A511" s="569" t="s">
        <v>3054</v>
      </c>
      <c r="B511" s="1242" t="s">
        <v>7353</v>
      </c>
      <c r="D511" s="329"/>
      <c r="E511" s="329"/>
    </row>
    <row r="512" spans="1:5">
      <c r="A512" s="569" t="s">
        <v>3054</v>
      </c>
      <c r="B512" s="1242" t="s">
        <v>3055</v>
      </c>
      <c r="D512" s="329"/>
      <c r="E512" s="329"/>
    </row>
    <row r="513" spans="1:5">
      <c r="A513" s="569" t="s">
        <v>3056</v>
      </c>
      <c r="B513" s="1242" t="s">
        <v>3057</v>
      </c>
      <c r="D513" s="329"/>
      <c r="E513" s="329"/>
    </row>
    <row r="514" spans="1:5">
      <c r="A514" s="569" t="s">
        <v>3058</v>
      </c>
      <c r="B514" s="1242" t="s">
        <v>3059</v>
      </c>
      <c r="D514" s="329"/>
      <c r="E514" s="329"/>
    </row>
    <row r="515" spans="1:5">
      <c r="A515" s="569" t="s">
        <v>3060</v>
      </c>
      <c r="B515" s="1242" t="s">
        <v>3061</v>
      </c>
      <c r="D515" s="329"/>
      <c r="E515" s="329"/>
    </row>
    <row r="516" spans="1:5">
      <c r="A516" s="569" t="s">
        <v>3062</v>
      </c>
      <c r="B516" s="1242" t="s">
        <v>3063</v>
      </c>
      <c r="D516" s="329"/>
      <c r="E516" s="329"/>
    </row>
    <row r="517" spans="1:5">
      <c r="A517" s="1279" t="s">
        <v>3355</v>
      </c>
      <c r="B517" s="1280" t="s">
        <v>3356</v>
      </c>
      <c r="D517" s="329"/>
      <c r="E517" s="329"/>
    </row>
    <row r="518" spans="1:5">
      <c r="A518" s="1240" t="s">
        <v>3357</v>
      </c>
      <c r="B518" s="1241" t="s">
        <v>3358</v>
      </c>
      <c r="D518" s="329"/>
      <c r="E518" s="329"/>
    </row>
    <row r="519" spans="1:5">
      <c r="A519" s="1238" t="s">
        <v>3359</v>
      </c>
      <c r="B519" s="1239" t="s">
        <v>3360</v>
      </c>
      <c r="D519" s="329"/>
      <c r="E519" s="329"/>
    </row>
    <row r="520" spans="1:5">
      <c r="A520" s="1267" t="s">
        <v>3361</v>
      </c>
      <c r="B520" s="1236" t="s">
        <v>3362</v>
      </c>
      <c r="D520" s="329"/>
      <c r="E520" s="329"/>
    </row>
    <row r="521" spans="1:5">
      <c r="A521" s="1238" t="s">
        <v>3363</v>
      </c>
      <c r="B521" s="1239" t="s">
        <v>3364</v>
      </c>
      <c r="D521" s="329"/>
      <c r="E521" s="329"/>
    </row>
    <row r="522" spans="1:5">
      <c r="A522" s="1238" t="s">
        <v>3365</v>
      </c>
      <c r="B522" s="1239" t="s">
        <v>3366</v>
      </c>
      <c r="D522" s="329"/>
      <c r="E522" s="329"/>
    </row>
    <row r="523" spans="1:5">
      <c r="A523" s="1240" t="s">
        <v>3367</v>
      </c>
      <c r="B523" s="1241" t="s">
        <v>3368</v>
      </c>
      <c r="D523" s="329"/>
      <c r="E523" s="329"/>
    </row>
    <row r="524" spans="1:5">
      <c r="A524" s="1238" t="s">
        <v>3369</v>
      </c>
      <c r="B524" s="1239" t="s">
        <v>3370</v>
      </c>
      <c r="D524" s="329"/>
      <c r="E524" s="329"/>
    </row>
    <row r="525" spans="1:5">
      <c r="A525" s="1286" t="s">
        <v>4316</v>
      </c>
      <c r="B525" s="1287" t="s">
        <v>3372</v>
      </c>
      <c r="D525" s="329"/>
      <c r="E525" s="329"/>
    </row>
    <row r="526" spans="1:5">
      <c r="A526" s="1274" t="s">
        <v>4316</v>
      </c>
      <c r="B526" s="1251" t="s">
        <v>5180</v>
      </c>
      <c r="D526" s="329"/>
      <c r="E526" s="329"/>
    </row>
    <row r="527" spans="1:5">
      <c r="A527" s="1267" t="s">
        <v>3371</v>
      </c>
      <c r="B527" s="1236" t="s">
        <v>3372</v>
      </c>
      <c r="D527" s="329"/>
      <c r="E527" s="329"/>
    </row>
    <row r="528" spans="1:5">
      <c r="A528" s="1267" t="s">
        <v>3373</v>
      </c>
      <c r="B528" s="1236" t="s">
        <v>3374</v>
      </c>
      <c r="D528" s="329"/>
      <c r="E528" s="329"/>
    </row>
    <row r="529" spans="1:5">
      <c r="A529" s="1268" t="s">
        <v>3373</v>
      </c>
      <c r="B529" s="1273" t="s">
        <v>4317</v>
      </c>
      <c r="D529" s="329"/>
      <c r="E529" s="329"/>
    </row>
    <row r="530" spans="1:5">
      <c r="A530" s="1267" t="s">
        <v>3375</v>
      </c>
      <c r="B530" s="1236" t="s">
        <v>3376</v>
      </c>
      <c r="D530" s="329"/>
      <c r="E530" s="329"/>
    </row>
    <row r="531" spans="1:5">
      <c r="A531" s="1268" t="s">
        <v>4318</v>
      </c>
      <c r="B531" s="1288" t="s">
        <v>4319</v>
      </c>
      <c r="D531" s="329"/>
      <c r="E531" s="329"/>
    </row>
    <row r="532" spans="1:5">
      <c r="A532" s="1279" t="s">
        <v>3377</v>
      </c>
      <c r="B532" s="1280" t="s">
        <v>3378</v>
      </c>
      <c r="D532" s="329"/>
      <c r="E532" s="329"/>
    </row>
    <row r="533" spans="1:5">
      <c r="A533" s="1237" t="s">
        <v>3379</v>
      </c>
      <c r="B533" s="1236" t="s">
        <v>3380</v>
      </c>
      <c r="D533" s="329"/>
      <c r="E533" s="329"/>
    </row>
    <row r="534" spans="1:5">
      <c r="A534" s="1240" t="s">
        <v>3381</v>
      </c>
      <c r="B534" s="1236" t="s">
        <v>3382</v>
      </c>
      <c r="D534" s="329"/>
      <c r="E534" s="329"/>
    </row>
    <row r="535" spans="1:5">
      <c r="A535" s="1268" t="s">
        <v>4320</v>
      </c>
      <c r="B535" s="1288" t="s">
        <v>4321</v>
      </c>
    </row>
    <row r="536" spans="1:5">
      <c r="A536" s="1237" t="s">
        <v>3383</v>
      </c>
      <c r="B536" s="1236" t="s">
        <v>3384</v>
      </c>
    </row>
    <row r="537" spans="1:5">
      <c r="A537" s="1240" t="s">
        <v>3385</v>
      </c>
      <c r="B537" s="1241" t="s">
        <v>3386</v>
      </c>
    </row>
    <row r="538" spans="1:5">
      <c r="A538" s="1267" t="s">
        <v>3387</v>
      </c>
      <c r="B538" s="1236" t="s">
        <v>3388</v>
      </c>
    </row>
    <row r="539" spans="1:5">
      <c r="A539" s="1281" t="s">
        <v>4743</v>
      </c>
      <c r="B539" s="1282" t="s">
        <v>4744</v>
      </c>
    </row>
    <row r="540" spans="1:5">
      <c r="A540" s="1281" t="s">
        <v>4745</v>
      </c>
      <c r="B540" s="1282" t="s">
        <v>4746</v>
      </c>
    </row>
    <row r="541" spans="1:5">
      <c r="A541" s="1281" t="s">
        <v>4747</v>
      </c>
      <c r="B541" s="1282" t="s">
        <v>4748</v>
      </c>
    </row>
    <row r="542" spans="1:5">
      <c r="A542" s="1281" t="s">
        <v>4749</v>
      </c>
      <c r="B542" s="1282" t="s">
        <v>4750</v>
      </c>
    </row>
    <row r="543" spans="1:5">
      <c r="A543" s="1281" t="s">
        <v>4751</v>
      </c>
      <c r="B543" s="1282" t="s">
        <v>4752</v>
      </c>
    </row>
    <row r="544" spans="1:5">
      <c r="A544" s="1281" t="s">
        <v>4753</v>
      </c>
      <c r="B544" s="1282" t="s">
        <v>4754</v>
      </c>
    </row>
    <row r="545" spans="1:2">
      <c r="A545" s="1281" t="s">
        <v>4755</v>
      </c>
      <c r="B545" s="1282" t="s">
        <v>4756</v>
      </c>
    </row>
    <row r="546" spans="1:2">
      <c r="A546" s="1248" t="s">
        <v>4757</v>
      </c>
      <c r="B546" s="1249" t="s">
        <v>4758</v>
      </c>
    </row>
    <row r="547" spans="1:2">
      <c r="A547" s="1248" t="s">
        <v>4759</v>
      </c>
      <c r="B547" s="1259" t="s">
        <v>4760</v>
      </c>
    </row>
    <row r="548" spans="1:2">
      <c r="A548" s="1248" t="s">
        <v>4761</v>
      </c>
      <c r="B548" s="1249" t="s">
        <v>4762</v>
      </c>
    </row>
    <row r="549" spans="1:2">
      <c r="A549" s="1248" t="s">
        <v>4763</v>
      </c>
      <c r="B549" s="1249" t="s">
        <v>4764</v>
      </c>
    </row>
    <row r="550" spans="1:2">
      <c r="A550" s="1245" t="s">
        <v>4765</v>
      </c>
      <c r="B550" s="1246" t="s">
        <v>4766</v>
      </c>
    </row>
    <row r="551" spans="1:2">
      <c r="A551" s="1240" t="s">
        <v>3389</v>
      </c>
      <c r="B551" s="1241" t="s">
        <v>3390</v>
      </c>
    </row>
    <row r="552" spans="1:2">
      <c r="A552" s="1238" t="s">
        <v>3391</v>
      </c>
      <c r="B552" s="1239" t="s">
        <v>3392</v>
      </c>
    </row>
    <row r="553" spans="1:2">
      <c r="A553" s="1240" t="s">
        <v>3393</v>
      </c>
      <c r="B553" s="1241" t="s">
        <v>3394</v>
      </c>
    </row>
    <row r="554" spans="1:2" ht="13.5" customHeight="1">
      <c r="A554" s="1279" t="s">
        <v>3395</v>
      </c>
      <c r="B554" s="1280" t="s">
        <v>3396</v>
      </c>
    </row>
    <row r="555" spans="1:2">
      <c r="A555" s="1237" t="s">
        <v>3397</v>
      </c>
      <c r="B555" s="1236" t="s">
        <v>3398</v>
      </c>
    </row>
    <row r="556" spans="1:2">
      <c r="A556" s="1238" t="s">
        <v>3397</v>
      </c>
      <c r="B556" s="1239" t="s">
        <v>4767</v>
      </c>
    </row>
    <row r="557" spans="1:2">
      <c r="A557" s="1267" t="s">
        <v>3399</v>
      </c>
      <c r="B557" s="1236" t="s">
        <v>3400</v>
      </c>
    </row>
    <row r="558" spans="1:2">
      <c r="A558" s="1240" t="s">
        <v>3401</v>
      </c>
      <c r="B558" s="1241" t="s">
        <v>3402</v>
      </c>
    </row>
    <row r="559" spans="1:2">
      <c r="A559" s="1267" t="s">
        <v>3403</v>
      </c>
      <c r="B559" s="1236" t="s">
        <v>3404</v>
      </c>
    </row>
    <row r="560" spans="1:2">
      <c r="A560" s="1237" t="s">
        <v>3405</v>
      </c>
      <c r="B560" s="1236" t="s">
        <v>3406</v>
      </c>
    </row>
    <row r="561" spans="1:2">
      <c r="A561" s="1238" t="s">
        <v>4768</v>
      </c>
      <c r="B561" s="1239" t="s">
        <v>4769</v>
      </c>
    </row>
    <row r="562" spans="1:2">
      <c r="A562" s="1238" t="s">
        <v>4770</v>
      </c>
      <c r="B562" s="1239" t="s">
        <v>4771</v>
      </c>
    </row>
    <row r="563" spans="1:2">
      <c r="A563" s="1238" t="s">
        <v>3407</v>
      </c>
      <c r="B563" s="1239" t="s">
        <v>3408</v>
      </c>
    </row>
    <row r="564" spans="1:2">
      <c r="A564" s="1248" t="s">
        <v>3407</v>
      </c>
      <c r="B564" s="1249" t="s">
        <v>4772</v>
      </c>
    </row>
    <row r="565" spans="1:2">
      <c r="A565" s="1240" t="s">
        <v>3409</v>
      </c>
      <c r="B565" s="1241" t="s">
        <v>3410</v>
      </c>
    </row>
    <row r="566" spans="1:2">
      <c r="A566" s="1238" t="s">
        <v>3411</v>
      </c>
      <c r="B566" s="1239" t="s">
        <v>3412</v>
      </c>
    </row>
    <row r="567" spans="1:2">
      <c r="A567" s="1238" t="s">
        <v>7299</v>
      </c>
      <c r="B567" s="1239" t="s">
        <v>7300</v>
      </c>
    </row>
    <row r="568" spans="1:2">
      <c r="A568" s="1240" t="s">
        <v>3413</v>
      </c>
      <c r="B568" s="1241" t="s">
        <v>3414</v>
      </c>
    </row>
    <row r="569" spans="1:2">
      <c r="A569" s="1267" t="s">
        <v>3415</v>
      </c>
      <c r="B569" s="1236" t="s">
        <v>3416</v>
      </c>
    </row>
    <row r="570" spans="1:2">
      <c r="A570" s="1237" t="s">
        <v>3417</v>
      </c>
      <c r="B570" s="1236" t="s">
        <v>3418</v>
      </c>
    </row>
    <row r="571" spans="1:2">
      <c r="A571" s="1267" t="s">
        <v>3419</v>
      </c>
      <c r="B571" s="1236" t="s">
        <v>3420</v>
      </c>
    </row>
    <row r="572" spans="1:2">
      <c r="A572" s="1267" t="s">
        <v>3421</v>
      </c>
      <c r="B572" s="1236" t="s">
        <v>3422</v>
      </c>
    </row>
    <row r="573" spans="1:2">
      <c r="A573" s="1267" t="s">
        <v>3423</v>
      </c>
      <c r="B573" s="1236" t="s">
        <v>3424</v>
      </c>
    </row>
    <row r="574" spans="1:2">
      <c r="A574" s="1240" t="s">
        <v>3425</v>
      </c>
      <c r="B574" s="1241" t="s">
        <v>3426</v>
      </c>
    </row>
    <row r="575" spans="1:2">
      <c r="A575" s="1237" t="s">
        <v>3427</v>
      </c>
      <c r="B575" s="1236" t="s">
        <v>3428</v>
      </c>
    </row>
    <row r="576" spans="1:2">
      <c r="A576" s="1240" t="s">
        <v>3429</v>
      </c>
      <c r="B576" s="1241" t="s">
        <v>3430</v>
      </c>
    </row>
    <row r="577" spans="1:2">
      <c r="A577" s="1240" t="s">
        <v>3431</v>
      </c>
      <c r="B577" s="1241" t="s">
        <v>3432</v>
      </c>
    </row>
    <row r="578" spans="1:2" ht="24.75" customHeight="1">
      <c r="A578" s="1281" t="s">
        <v>3431</v>
      </c>
      <c r="B578" s="1282" t="s">
        <v>4322</v>
      </c>
    </row>
    <row r="579" spans="1:2" ht="24.75" customHeight="1">
      <c r="A579" s="1274" t="s">
        <v>3431</v>
      </c>
      <c r="B579" s="1251" t="s">
        <v>5181</v>
      </c>
    </row>
    <row r="580" spans="1:2" ht="27" customHeight="1">
      <c r="A580" s="1267" t="s">
        <v>3433</v>
      </c>
      <c r="B580" s="1236" t="s">
        <v>3434</v>
      </c>
    </row>
    <row r="581" spans="1:2" ht="27.75" customHeight="1">
      <c r="A581" s="1267" t="s">
        <v>3435</v>
      </c>
      <c r="B581" s="1236" t="s">
        <v>3436</v>
      </c>
    </row>
    <row r="582" spans="1:2">
      <c r="A582" s="1240" t="s">
        <v>3437</v>
      </c>
      <c r="B582" s="1241" t="s">
        <v>3438</v>
      </c>
    </row>
    <row r="583" spans="1:2">
      <c r="A583" s="1238" t="s">
        <v>3437</v>
      </c>
      <c r="B583" s="1239" t="s">
        <v>4323</v>
      </c>
    </row>
    <row r="584" spans="1:2">
      <c r="A584" s="1240" t="s">
        <v>3439</v>
      </c>
      <c r="B584" s="1241" t="s">
        <v>3440</v>
      </c>
    </row>
    <row r="585" spans="1:2">
      <c r="A585" s="1267" t="s">
        <v>3441</v>
      </c>
      <c r="B585" s="1236" t="s">
        <v>3442</v>
      </c>
    </row>
    <row r="586" spans="1:2">
      <c r="A586" s="1279" t="s">
        <v>3443</v>
      </c>
      <c r="B586" s="1280" t="s">
        <v>3444</v>
      </c>
    </row>
    <row r="587" spans="1:2">
      <c r="A587" s="1267" t="s">
        <v>3445</v>
      </c>
      <c r="B587" s="1236" t="s">
        <v>3446</v>
      </c>
    </row>
    <row r="588" spans="1:2">
      <c r="A588" s="1267" t="s">
        <v>3447</v>
      </c>
      <c r="B588" s="1236" t="s">
        <v>3448</v>
      </c>
    </row>
    <row r="589" spans="1:2" ht="15.75" customHeight="1">
      <c r="A589" s="1240" t="s">
        <v>3449</v>
      </c>
      <c r="B589" s="1241" t="s">
        <v>3450</v>
      </c>
    </row>
    <row r="590" spans="1:2">
      <c r="A590" s="1240" t="s">
        <v>3451</v>
      </c>
      <c r="B590" s="1241" t="s">
        <v>3452</v>
      </c>
    </row>
    <row r="591" spans="1:2">
      <c r="A591" s="1240" t="s">
        <v>3453</v>
      </c>
      <c r="B591" s="1241" t="s">
        <v>3454</v>
      </c>
    </row>
    <row r="592" spans="1:2">
      <c r="A592" s="1240" t="s">
        <v>3455</v>
      </c>
      <c r="B592" s="1241" t="s">
        <v>3456</v>
      </c>
    </row>
    <row r="593" spans="1:2">
      <c r="A593" s="1279" t="s">
        <v>3457</v>
      </c>
      <c r="B593" s="1280" t="s">
        <v>3458</v>
      </c>
    </row>
    <row r="594" spans="1:2">
      <c r="A594" s="1237" t="s">
        <v>3459</v>
      </c>
      <c r="B594" s="1236" t="s">
        <v>3460</v>
      </c>
    </row>
    <row r="595" spans="1:2">
      <c r="A595" s="1267" t="s">
        <v>3461</v>
      </c>
      <c r="B595" s="1236" t="s">
        <v>3462</v>
      </c>
    </row>
    <row r="596" spans="1:2">
      <c r="A596" s="1240" t="s">
        <v>3463</v>
      </c>
      <c r="B596" s="1241" t="s">
        <v>3464</v>
      </c>
    </row>
    <row r="597" spans="1:2">
      <c r="A597" s="1240" t="s">
        <v>3465</v>
      </c>
      <c r="B597" s="1241" t="s">
        <v>3466</v>
      </c>
    </row>
    <row r="598" spans="1:2">
      <c r="A598" s="1260" t="s">
        <v>3465</v>
      </c>
      <c r="B598" s="1242" t="s">
        <v>5182</v>
      </c>
    </row>
    <row r="599" spans="1:2">
      <c r="A599" s="1267" t="s">
        <v>3467</v>
      </c>
      <c r="B599" s="1236" t="s">
        <v>3468</v>
      </c>
    </row>
    <row r="600" spans="1:2">
      <c r="A600" s="1238" t="s">
        <v>3469</v>
      </c>
      <c r="B600" s="1239" t="s">
        <v>3470</v>
      </c>
    </row>
    <row r="601" spans="1:2">
      <c r="A601" s="1240" t="s">
        <v>3471</v>
      </c>
      <c r="B601" s="1241" t="s">
        <v>3472</v>
      </c>
    </row>
    <row r="602" spans="1:2">
      <c r="A602" s="1240" t="s">
        <v>3473</v>
      </c>
      <c r="B602" s="1241" t="s">
        <v>3474</v>
      </c>
    </row>
    <row r="603" spans="1:2">
      <c r="A603" s="1240" t="s">
        <v>3475</v>
      </c>
      <c r="B603" s="1241" t="s">
        <v>3476</v>
      </c>
    </row>
    <row r="604" spans="1:2">
      <c r="A604" s="1238" t="s">
        <v>3477</v>
      </c>
      <c r="B604" s="1239" t="s">
        <v>3478</v>
      </c>
    </row>
    <row r="605" spans="1:2">
      <c r="A605" s="1247" t="s">
        <v>4324</v>
      </c>
      <c r="B605" s="1246" t="s">
        <v>4325</v>
      </c>
    </row>
    <row r="606" spans="1:2">
      <c r="A606" s="1274" t="s">
        <v>4324</v>
      </c>
      <c r="B606" s="1251" t="s">
        <v>5183</v>
      </c>
    </row>
    <row r="607" spans="1:2">
      <c r="A607" s="1240" t="s">
        <v>3479</v>
      </c>
      <c r="B607" s="1241" t="s">
        <v>3480</v>
      </c>
    </row>
    <row r="608" spans="1:2">
      <c r="A608" s="1240" t="s">
        <v>3481</v>
      </c>
      <c r="B608" s="1241" t="s">
        <v>3482</v>
      </c>
    </row>
    <row r="609" spans="1:2">
      <c r="A609" s="1268" t="s">
        <v>3481</v>
      </c>
      <c r="B609" s="1288" t="s">
        <v>4326</v>
      </c>
    </row>
    <row r="610" spans="1:2">
      <c r="A610" s="1267" t="s">
        <v>3481</v>
      </c>
      <c r="B610" s="1277" t="s">
        <v>5184</v>
      </c>
    </row>
    <row r="611" spans="1:2">
      <c r="A611" s="1240" t="s">
        <v>3483</v>
      </c>
      <c r="B611" s="1241" t="s">
        <v>3484</v>
      </c>
    </row>
    <row r="612" spans="1:2" ht="27" customHeight="1">
      <c r="A612" s="1247" t="s">
        <v>5978</v>
      </c>
      <c r="B612" s="1246" t="s">
        <v>3486</v>
      </c>
    </row>
    <row r="613" spans="1:2" ht="16.5" customHeight="1">
      <c r="A613" s="1243" t="s">
        <v>5978</v>
      </c>
      <c r="B613" s="1244" t="s">
        <v>6358</v>
      </c>
    </row>
    <row r="614" spans="1:2" ht="17.25" customHeight="1">
      <c r="A614" s="1267" t="s">
        <v>3485</v>
      </c>
      <c r="B614" s="1236" t="s">
        <v>3486</v>
      </c>
    </row>
    <row r="615" spans="1:2">
      <c r="A615" s="1240" t="s">
        <v>3487</v>
      </c>
      <c r="B615" s="1241" t="s">
        <v>3488</v>
      </c>
    </row>
    <row r="616" spans="1:2">
      <c r="A616" s="1237" t="s">
        <v>3489</v>
      </c>
      <c r="B616" s="1236" t="s">
        <v>3490</v>
      </c>
    </row>
    <row r="617" spans="1:2">
      <c r="A617" s="1237" t="s">
        <v>3491</v>
      </c>
      <c r="B617" s="1236" t="s">
        <v>3492</v>
      </c>
    </row>
    <row r="618" spans="1:2" ht="16.5" customHeight="1">
      <c r="A618" s="1240" t="s">
        <v>3493</v>
      </c>
      <c r="B618" s="1241" t="s">
        <v>3494</v>
      </c>
    </row>
    <row r="619" spans="1:2">
      <c r="A619" s="1240" t="s">
        <v>3495</v>
      </c>
      <c r="B619" s="1241" t="s">
        <v>3496</v>
      </c>
    </row>
    <row r="620" spans="1:2">
      <c r="A620" s="1260" t="s">
        <v>3495</v>
      </c>
      <c r="B620" s="1242" t="s">
        <v>5185</v>
      </c>
    </row>
    <row r="621" spans="1:2">
      <c r="A621" s="1240" t="s">
        <v>3497</v>
      </c>
      <c r="B621" s="1241" t="s">
        <v>3498</v>
      </c>
    </row>
    <row r="622" spans="1:2">
      <c r="A622" s="1238" t="s">
        <v>5186</v>
      </c>
      <c r="B622" s="1239" t="s">
        <v>7251</v>
      </c>
    </row>
    <row r="623" spans="1:2">
      <c r="A623" s="1248" t="s">
        <v>5186</v>
      </c>
      <c r="B623" s="1249" t="s">
        <v>5187</v>
      </c>
    </row>
    <row r="624" spans="1:2">
      <c r="A624" s="1238" t="s">
        <v>3499</v>
      </c>
      <c r="B624" s="1239" t="s">
        <v>3500</v>
      </c>
    </row>
    <row r="625" spans="1:2">
      <c r="A625" s="1267" t="s">
        <v>3501</v>
      </c>
      <c r="B625" s="1236" t="s">
        <v>3502</v>
      </c>
    </row>
    <row r="626" spans="1:2">
      <c r="A626" s="1237" t="s">
        <v>3503</v>
      </c>
      <c r="B626" s="1236" t="s">
        <v>3504</v>
      </c>
    </row>
    <row r="627" spans="1:2">
      <c r="A627" s="1237" t="s">
        <v>3505</v>
      </c>
      <c r="B627" s="1236" t="s">
        <v>3506</v>
      </c>
    </row>
    <row r="628" spans="1:2" ht="14.25" customHeight="1">
      <c r="A628" s="1247" t="s">
        <v>5979</v>
      </c>
      <c r="B628" s="1246" t="s">
        <v>3508</v>
      </c>
    </row>
    <row r="629" spans="1:2">
      <c r="A629" s="1238" t="s">
        <v>3507</v>
      </c>
      <c r="B629" s="1239" t="s">
        <v>3508</v>
      </c>
    </row>
    <row r="630" spans="1:2">
      <c r="A630" s="1248" t="s">
        <v>3509</v>
      </c>
      <c r="B630" s="1249" t="s">
        <v>3510</v>
      </c>
    </row>
    <row r="631" spans="1:2">
      <c r="A631" s="1247" t="s">
        <v>3509</v>
      </c>
      <c r="B631" s="1246" t="s">
        <v>5980</v>
      </c>
    </row>
    <row r="632" spans="1:2">
      <c r="A632" s="1237" t="s">
        <v>3511</v>
      </c>
      <c r="B632" s="1236" t="s">
        <v>3512</v>
      </c>
    </row>
    <row r="633" spans="1:2">
      <c r="A633" s="1260" t="s">
        <v>3511</v>
      </c>
      <c r="B633" s="1242" t="s">
        <v>4327</v>
      </c>
    </row>
    <row r="634" spans="1:2">
      <c r="A634" s="1237" t="s">
        <v>3513</v>
      </c>
      <c r="B634" s="1236" t="s">
        <v>3514</v>
      </c>
    </row>
    <row r="635" spans="1:2">
      <c r="A635" s="1240" t="s">
        <v>3515</v>
      </c>
      <c r="B635" s="1241" t="s">
        <v>3516</v>
      </c>
    </row>
    <row r="636" spans="1:2">
      <c r="A636" s="1238" t="s">
        <v>3517</v>
      </c>
      <c r="B636" s="1239" t="s">
        <v>3518</v>
      </c>
    </row>
    <row r="637" spans="1:2">
      <c r="A637" s="1279" t="s">
        <v>3519</v>
      </c>
      <c r="B637" s="1280" t="s">
        <v>3520</v>
      </c>
    </row>
    <row r="638" spans="1:2">
      <c r="A638" s="1267" t="s">
        <v>3521</v>
      </c>
      <c r="B638" s="1236" t="s">
        <v>3522</v>
      </c>
    </row>
    <row r="639" spans="1:2">
      <c r="A639" s="1238" t="s">
        <v>3523</v>
      </c>
      <c r="B639" s="1239" t="s">
        <v>3524</v>
      </c>
    </row>
    <row r="640" spans="1:2">
      <c r="A640" s="1238" t="s">
        <v>3525</v>
      </c>
      <c r="B640" s="1239" t="s">
        <v>3526</v>
      </c>
    </row>
    <row r="641" spans="1:2">
      <c r="A641" s="1240" t="s">
        <v>3527</v>
      </c>
      <c r="B641" s="1241" t="s">
        <v>3528</v>
      </c>
    </row>
    <row r="642" spans="1:2">
      <c r="A642" s="1248" t="s">
        <v>2590</v>
      </c>
      <c r="B642" s="1249" t="s">
        <v>2591</v>
      </c>
    </row>
    <row r="643" spans="1:2">
      <c r="A643" s="569" t="s">
        <v>2592</v>
      </c>
      <c r="B643" s="1242" t="s">
        <v>2593</v>
      </c>
    </row>
    <row r="644" spans="1:2">
      <c r="A644" s="569" t="s">
        <v>2592</v>
      </c>
      <c r="B644" s="1242" t="s">
        <v>3064</v>
      </c>
    </row>
    <row r="645" spans="1:2">
      <c r="A645" s="1238" t="s">
        <v>3529</v>
      </c>
      <c r="B645" s="1264" t="s">
        <v>3530</v>
      </c>
    </row>
    <row r="646" spans="1:2" ht="27.75" customHeight="1">
      <c r="A646" s="1238" t="s">
        <v>3531</v>
      </c>
      <c r="B646" s="1264" t="s">
        <v>3532</v>
      </c>
    </row>
    <row r="647" spans="1:2">
      <c r="A647" s="1248" t="s">
        <v>3533</v>
      </c>
      <c r="B647" s="1249" t="s">
        <v>3534</v>
      </c>
    </row>
    <row r="648" spans="1:2">
      <c r="A648" s="1248" t="s">
        <v>3535</v>
      </c>
      <c r="B648" s="1249" t="s">
        <v>3536</v>
      </c>
    </row>
    <row r="649" spans="1:2">
      <c r="A649" s="1248" t="s">
        <v>3537</v>
      </c>
      <c r="B649" s="1249" t="s">
        <v>3538</v>
      </c>
    </row>
    <row r="650" spans="1:2" ht="25.5">
      <c r="A650" s="1248" t="s">
        <v>3539</v>
      </c>
      <c r="B650" s="1249" t="s">
        <v>3540</v>
      </c>
    </row>
    <row r="651" spans="1:2">
      <c r="A651" s="1248" t="s">
        <v>3541</v>
      </c>
      <c r="B651" s="1249" t="s">
        <v>3542</v>
      </c>
    </row>
    <row r="652" spans="1:2">
      <c r="A652" s="569" t="s">
        <v>3065</v>
      </c>
      <c r="B652" s="1242" t="s">
        <v>3066</v>
      </c>
    </row>
    <row r="653" spans="1:2">
      <c r="A653" s="1252" t="s">
        <v>6556</v>
      </c>
      <c r="B653" s="1253" t="s">
        <v>6557</v>
      </c>
    </row>
    <row r="654" spans="1:2">
      <c r="A654" s="1248" t="s">
        <v>3543</v>
      </c>
      <c r="B654" s="1249" t="s">
        <v>3544</v>
      </c>
    </row>
    <row r="655" spans="1:2">
      <c r="A655" s="1238" t="s">
        <v>3545</v>
      </c>
      <c r="B655" s="1239" t="s">
        <v>3546</v>
      </c>
    </row>
    <row r="656" spans="1:2">
      <c r="A656" s="1238" t="s">
        <v>3547</v>
      </c>
      <c r="B656" s="1239" t="s">
        <v>3548</v>
      </c>
    </row>
    <row r="657" spans="1:2">
      <c r="A657" s="1238" t="s">
        <v>3549</v>
      </c>
      <c r="B657" s="1239" t="s">
        <v>3550</v>
      </c>
    </row>
    <row r="658" spans="1:2">
      <c r="A658" s="1238" t="s">
        <v>3551</v>
      </c>
      <c r="B658" s="1239" t="s">
        <v>3552</v>
      </c>
    </row>
    <row r="659" spans="1:2">
      <c r="A659" s="1238" t="s">
        <v>3553</v>
      </c>
      <c r="B659" s="1239" t="s">
        <v>3554</v>
      </c>
    </row>
    <row r="660" spans="1:2">
      <c r="A660" s="1252" t="s">
        <v>6558</v>
      </c>
      <c r="B660" s="1253" t="s">
        <v>6559</v>
      </c>
    </row>
    <row r="661" spans="1:2">
      <c r="A661" s="1238" t="s">
        <v>3555</v>
      </c>
      <c r="B661" s="1239" t="s">
        <v>3556</v>
      </c>
    </row>
    <row r="662" spans="1:2">
      <c r="A662" s="1238" t="s">
        <v>3557</v>
      </c>
      <c r="B662" s="1239" t="s">
        <v>3558</v>
      </c>
    </row>
    <row r="663" spans="1:2">
      <c r="A663" s="1238" t="s">
        <v>3559</v>
      </c>
      <c r="B663" s="1239" t="s">
        <v>3560</v>
      </c>
    </row>
    <row r="664" spans="1:2">
      <c r="A664" s="1238" t="s">
        <v>3561</v>
      </c>
      <c r="B664" s="1239" t="s">
        <v>3562</v>
      </c>
    </row>
    <row r="665" spans="1:2">
      <c r="A665" s="1238" t="s">
        <v>3563</v>
      </c>
      <c r="B665" s="1239" t="s">
        <v>3564</v>
      </c>
    </row>
    <row r="666" spans="1:2">
      <c r="A666" s="1238" t="s">
        <v>3565</v>
      </c>
      <c r="B666" s="1239" t="s">
        <v>3566</v>
      </c>
    </row>
    <row r="667" spans="1:2">
      <c r="A667" s="1238" t="s">
        <v>3567</v>
      </c>
      <c r="B667" s="1239" t="s">
        <v>3568</v>
      </c>
    </row>
    <row r="668" spans="1:2">
      <c r="A668" s="1238" t="s">
        <v>3569</v>
      </c>
      <c r="B668" s="1239" t="s">
        <v>3570</v>
      </c>
    </row>
    <row r="669" spans="1:2">
      <c r="A669" s="1238" t="s">
        <v>3571</v>
      </c>
      <c r="B669" s="1239" t="s">
        <v>3572</v>
      </c>
    </row>
    <row r="670" spans="1:2">
      <c r="A670" s="1238" t="s">
        <v>3573</v>
      </c>
      <c r="B670" s="1239" t="s">
        <v>3574</v>
      </c>
    </row>
    <row r="671" spans="1:2">
      <c r="A671" s="1263" t="s">
        <v>3575</v>
      </c>
      <c r="B671" s="1289" t="s">
        <v>3576</v>
      </c>
    </row>
    <row r="672" spans="1:2">
      <c r="A672" s="1252" t="s">
        <v>6560</v>
      </c>
      <c r="B672" s="1253" t="s">
        <v>6561</v>
      </c>
    </row>
    <row r="673" spans="1:2">
      <c r="A673" s="1252" t="s">
        <v>6562</v>
      </c>
      <c r="B673" s="1253" t="s">
        <v>6563</v>
      </c>
    </row>
    <row r="674" spans="1:2">
      <c r="A674" s="1252" t="s">
        <v>6564</v>
      </c>
      <c r="B674" s="1253" t="s">
        <v>6565</v>
      </c>
    </row>
    <row r="675" spans="1:2">
      <c r="A675" s="1252" t="s">
        <v>6566</v>
      </c>
      <c r="B675" s="1253" t="s">
        <v>6567</v>
      </c>
    </row>
    <row r="676" spans="1:2">
      <c r="A676" s="1252" t="s">
        <v>6568</v>
      </c>
      <c r="B676" s="1253" t="s">
        <v>6569</v>
      </c>
    </row>
    <row r="677" spans="1:2" ht="12.75" customHeight="1">
      <c r="A677" s="1238" t="s">
        <v>3577</v>
      </c>
      <c r="B677" s="1239" t="s">
        <v>3578</v>
      </c>
    </row>
    <row r="678" spans="1:2" ht="15" customHeight="1">
      <c r="A678" s="1252" t="s">
        <v>3577</v>
      </c>
      <c r="B678" s="1253" t="s">
        <v>6570</v>
      </c>
    </row>
    <row r="679" spans="1:2">
      <c r="A679" s="1252" t="s">
        <v>6571</v>
      </c>
      <c r="B679" s="1253" t="s">
        <v>6572</v>
      </c>
    </row>
    <row r="680" spans="1:2">
      <c r="A680" s="1238" t="s">
        <v>3579</v>
      </c>
      <c r="B680" s="1239" t="s">
        <v>3580</v>
      </c>
    </row>
    <row r="681" spans="1:2">
      <c r="A681" s="1252" t="s">
        <v>6573</v>
      </c>
      <c r="B681" s="1253" t="s">
        <v>6574</v>
      </c>
    </row>
    <row r="682" spans="1:2">
      <c r="A682" s="1252" t="s">
        <v>6575</v>
      </c>
      <c r="B682" s="1253" t="s">
        <v>6576</v>
      </c>
    </row>
    <row r="683" spans="1:2">
      <c r="A683" s="1252" t="s">
        <v>6577</v>
      </c>
      <c r="B683" s="1253" t="s">
        <v>6578</v>
      </c>
    </row>
    <row r="684" spans="1:2">
      <c r="A684" s="1252" t="s">
        <v>6579</v>
      </c>
      <c r="B684" s="1253" t="s">
        <v>6580</v>
      </c>
    </row>
    <row r="685" spans="1:2">
      <c r="A685" s="1238" t="s">
        <v>3581</v>
      </c>
      <c r="B685" s="1239" t="s">
        <v>3582</v>
      </c>
    </row>
    <row r="686" spans="1:2">
      <c r="A686" s="569" t="s">
        <v>2594</v>
      </c>
      <c r="B686" s="1242" t="s">
        <v>2595</v>
      </c>
    </row>
    <row r="687" spans="1:2" ht="25.5">
      <c r="A687" s="1252" t="s">
        <v>6581</v>
      </c>
      <c r="B687" s="1253" t="s">
        <v>6582</v>
      </c>
    </row>
    <row r="688" spans="1:2">
      <c r="A688" s="1238" t="s">
        <v>3583</v>
      </c>
      <c r="B688" s="1239" t="s">
        <v>3584</v>
      </c>
    </row>
    <row r="689" spans="1:2">
      <c r="A689" s="1252" t="s">
        <v>6583</v>
      </c>
      <c r="B689" s="1253" t="s">
        <v>6584</v>
      </c>
    </row>
    <row r="690" spans="1:2">
      <c r="A690" s="1252" t="s">
        <v>6585</v>
      </c>
      <c r="B690" s="1253" t="s">
        <v>6586</v>
      </c>
    </row>
    <row r="691" spans="1:2">
      <c r="A691" s="569" t="s">
        <v>3067</v>
      </c>
      <c r="B691" s="1242" t="s">
        <v>3068</v>
      </c>
    </row>
    <row r="692" spans="1:2">
      <c r="A692" s="569" t="s">
        <v>3069</v>
      </c>
      <c r="B692" s="1242" t="s">
        <v>3070</v>
      </c>
    </row>
    <row r="693" spans="1:2">
      <c r="A693" s="569" t="s">
        <v>3071</v>
      </c>
      <c r="B693" s="1242" t="s">
        <v>3072</v>
      </c>
    </row>
    <row r="694" spans="1:2">
      <c r="A694" s="569" t="s">
        <v>3073</v>
      </c>
      <c r="B694" s="1242" t="s">
        <v>3074</v>
      </c>
    </row>
    <row r="695" spans="1:2">
      <c r="A695" s="1238" t="s">
        <v>3585</v>
      </c>
      <c r="B695" s="1239" t="s">
        <v>3586</v>
      </c>
    </row>
    <row r="696" spans="1:2" ht="25.5">
      <c r="A696" s="1238" t="s">
        <v>3587</v>
      </c>
      <c r="B696" s="1239" t="s">
        <v>3588</v>
      </c>
    </row>
    <row r="697" spans="1:2" ht="25.5">
      <c r="A697" s="1260" t="s">
        <v>3589</v>
      </c>
      <c r="B697" s="1242" t="s">
        <v>3590</v>
      </c>
    </row>
    <row r="698" spans="1:2" ht="25.5">
      <c r="A698" s="1238" t="s">
        <v>3591</v>
      </c>
      <c r="B698" s="1239" t="s">
        <v>3592</v>
      </c>
    </row>
    <row r="699" spans="1:2">
      <c r="A699" s="1238" t="s">
        <v>3593</v>
      </c>
      <c r="B699" s="1239" t="s">
        <v>3594</v>
      </c>
    </row>
    <row r="700" spans="1:2">
      <c r="A700" s="1238" t="s">
        <v>3595</v>
      </c>
      <c r="B700" s="1239" t="s">
        <v>3596</v>
      </c>
    </row>
    <row r="701" spans="1:2">
      <c r="A701" s="1238" t="s">
        <v>3597</v>
      </c>
      <c r="B701" s="1239" t="s">
        <v>3598</v>
      </c>
    </row>
    <row r="702" spans="1:2">
      <c r="A702" s="1238" t="s">
        <v>3599</v>
      </c>
      <c r="B702" s="1239" t="s">
        <v>3600</v>
      </c>
    </row>
    <row r="703" spans="1:2">
      <c r="A703" s="1238" t="s">
        <v>3601</v>
      </c>
      <c r="B703" s="1239" t="s">
        <v>3602</v>
      </c>
    </row>
    <row r="704" spans="1:2">
      <c r="A704" s="1238" t="s">
        <v>3603</v>
      </c>
      <c r="B704" s="1239" t="s">
        <v>3604</v>
      </c>
    </row>
    <row r="705" spans="1:2">
      <c r="A705" s="1238" t="s">
        <v>3605</v>
      </c>
      <c r="B705" s="1239" t="s">
        <v>3606</v>
      </c>
    </row>
    <row r="706" spans="1:2">
      <c r="A706" s="1238" t="s">
        <v>3607</v>
      </c>
      <c r="B706" s="1239" t="s">
        <v>3608</v>
      </c>
    </row>
    <row r="707" spans="1:2">
      <c r="A707" s="569" t="s">
        <v>3609</v>
      </c>
      <c r="B707" s="1290" t="s">
        <v>3610</v>
      </c>
    </row>
    <row r="708" spans="1:2">
      <c r="A708" s="1238" t="s">
        <v>3611</v>
      </c>
      <c r="B708" s="1239" t="s">
        <v>3612</v>
      </c>
    </row>
    <row r="709" spans="1:2">
      <c r="A709" s="1238" t="s">
        <v>3613</v>
      </c>
      <c r="B709" s="1239" t="s">
        <v>3614</v>
      </c>
    </row>
    <row r="710" spans="1:2">
      <c r="A710" s="1274" t="s">
        <v>3615</v>
      </c>
      <c r="B710" s="1251" t="s">
        <v>3616</v>
      </c>
    </row>
    <row r="711" spans="1:2">
      <c r="A711" s="1274" t="s">
        <v>3617</v>
      </c>
      <c r="B711" s="1251" t="s">
        <v>3618</v>
      </c>
    </row>
    <row r="712" spans="1:2">
      <c r="A712" s="1238" t="s">
        <v>3619</v>
      </c>
      <c r="B712" s="1239" t="s">
        <v>3620</v>
      </c>
    </row>
    <row r="713" spans="1:2">
      <c r="A713" s="1238" t="s">
        <v>7270</v>
      </c>
      <c r="B713" s="1239" t="s">
        <v>7271</v>
      </c>
    </row>
    <row r="714" spans="1:2">
      <c r="A714" s="1238" t="s">
        <v>3621</v>
      </c>
      <c r="B714" s="1239" t="s">
        <v>3622</v>
      </c>
    </row>
    <row r="715" spans="1:2">
      <c r="A715" s="1238" t="s">
        <v>3623</v>
      </c>
      <c r="B715" s="1239" t="s">
        <v>3624</v>
      </c>
    </row>
    <row r="716" spans="1:2">
      <c r="A716" s="1238" t="s">
        <v>3625</v>
      </c>
      <c r="B716" s="1239" t="s">
        <v>3626</v>
      </c>
    </row>
    <row r="717" spans="1:2">
      <c r="A717" s="1238" t="s">
        <v>3627</v>
      </c>
      <c r="B717" s="1239" t="s">
        <v>3628</v>
      </c>
    </row>
    <row r="718" spans="1:2">
      <c r="A718" s="1238" t="s">
        <v>3629</v>
      </c>
      <c r="B718" s="1239" t="s">
        <v>3630</v>
      </c>
    </row>
    <row r="719" spans="1:2" ht="25.5">
      <c r="A719" s="1274" t="s">
        <v>3631</v>
      </c>
      <c r="B719" s="1251" t="s">
        <v>3632</v>
      </c>
    </row>
    <row r="720" spans="1:2" ht="25.5">
      <c r="A720" s="1238" t="s">
        <v>3633</v>
      </c>
      <c r="B720" s="1239" t="s">
        <v>3634</v>
      </c>
    </row>
    <row r="721" spans="1:2">
      <c r="A721" s="1238" t="s">
        <v>3635</v>
      </c>
      <c r="B721" s="1239" t="s">
        <v>3636</v>
      </c>
    </row>
    <row r="722" spans="1:2" ht="25.5">
      <c r="A722" s="1238" t="s">
        <v>3637</v>
      </c>
      <c r="B722" s="1239" t="s">
        <v>3638</v>
      </c>
    </row>
    <row r="723" spans="1:2" ht="25.5">
      <c r="A723" s="1238" t="s">
        <v>7272</v>
      </c>
      <c r="B723" s="1239" t="s">
        <v>3640</v>
      </c>
    </row>
    <row r="724" spans="1:2" ht="25.5">
      <c r="A724" s="1238" t="s">
        <v>3639</v>
      </c>
      <c r="B724" s="1239" t="s">
        <v>3640</v>
      </c>
    </row>
    <row r="725" spans="1:2" ht="25.5">
      <c r="A725" s="1238" t="s">
        <v>3641</v>
      </c>
      <c r="B725" s="1239" t="s">
        <v>3642</v>
      </c>
    </row>
    <row r="726" spans="1:2" ht="25.5">
      <c r="A726" s="1238" t="s">
        <v>3643</v>
      </c>
      <c r="B726" s="1239" t="s">
        <v>3644</v>
      </c>
    </row>
    <row r="727" spans="1:2">
      <c r="A727" s="1238" t="s">
        <v>3645</v>
      </c>
      <c r="B727" s="1239" t="s">
        <v>3646</v>
      </c>
    </row>
    <row r="728" spans="1:2">
      <c r="A728" s="1237" t="s">
        <v>3647</v>
      </c>
      <c r="B728" s="1236" t="s">
        <v>3648</v>
      </c>
    </row>
    <row r="729" spans="1:2">
      <c r="A729" s="1238" t="s">
        <v>3649</v>
      </c>
      <c r="B729" s="1239" t="s">
        <v>3650</v>
      </c>
    </row>
    <row r="730" spans="1:2">
      <c r="A730" s="1238" t="s">
        <v>3651</v>
      </c>
      <c r="B730" s="1239" t="s">
        <v>3652</v>
      </c>
    </row>
    <row r="731" spans="1:2">
      <c r="A731" s="1252" t="s">
        <v>3653</v>
      </c>
      <c r="B731" s="1253" t="s">
        <v>3654</v>
      </c>
    </row>
    <row r="732" spans="1:2">
      <c r="A732" s="1238" t="s">
        <v>3655</v>
      </c>
      <c r="B732" s="1239" t="s">
        <v>3656</v>
      </c>
    </row>
    <row r="733" spans="1:2">
      <c r="A733" s="1260" t="s">
        <v>3657</v>
      </c>
      <c r="B733" s="1242" t="s">
        <v>3658</v>
      </c>
    </row>
    <row r="734" spans="1:2">
      <c r="A734" s="1248" t="s">
        <v>3659</v>
      </c>
      <c r="B734" s="1249" t="s">
        <v>3660</v>
      </c>
    </row>
    <row r="735" spans="1:2">
      <c r="A735" s="1248" t="s">
        <v>3661</v>
      </c>
      <c r="B735" s="1249" t="s">
        <v>3662</v>
      </c>
    </row>
    <row r="736" spans="1:2">
      <c r="A736" s="1248" t="s">
        <v>3663</v>
      </c>
      <c r="B736" s="1249" t="s">
        <v>3664</v>
      </c>
    </row>
    <row r="737" spans="1:2">
      <c r="A737" s="1248" t="s">
        <v>3665</v>
      </c>
      <c r="B737" s="1249" t="s">
        <v>3666</v>
      </c>
    </row>
    <row r="738" spans="1:2">
      <c r="A738" s="1248" t="s">
        <v>3667</v>
      </c>
      <c r="B738" s="1249" t="s">
        <v>3668</v>
      </c>
    </row>
    <row r="739" spans="1:2">
      <c r="A739" s="1248" t="s">
        <v>3669</v>
      </c>
      <c r="B739" s="1249" t="s">
        <v>3670</v>
      </c>
    </row>
    <row r="740" spans="1:2">
      <c r="A740" s="1238" t="s">
        <v>3671</v>
      </c>
      <c r="B740" s="1264" t="s">
        <v>3672</v>
      </c>
    </row>
    <row r="741" spans="1:2">
      <c r="A741" s="1238" t="s">
        <v>3673</v>
      </c>
      <c r="B741" s="1259" t="s">
        <v>3674</v>
      </c>
    </row>
    <row r="742" spans="1:2">
      <c r="A742" s="1238" t="s">
        <v>3675</v>
      </c>
      <c r="B742" s="1259" t="s">
        <v>3676</v>
      </c>
    </row>
    <row r="743" spans="1:2">
      <c r="A743" s="1248" t="s">
        <v>3677</v>
      </c>
      <c r="B743" s="1249" t="s">
        <v>3678</v>
      </c>
    </row>
    <row r="744" spans="1:2">
      <c r="A744" s="1263" t="s">
        <v>5188</v>
      </c>
      <c r="B744" s="1256" t="s">
        <v>5189</v>
      </c>
    </row>
    <row r="745" spans="1:2">
      <c r="A745" s="1238" t="s">
        <v>3679</v>
      </c>
      <c r="B745" s="1259" t="s">
        <v>3680</v>
      </c>
    </row>
    <row r="746" spans="1:2">
      <c r="A746" s="1248" t="s">
        <v>3681</v>
      </c>
      <c r="B746" s="1249" t="s">
        <v>3682</v>
      </c>
    </row>
    <row r="747" spans="1:2">
      <c r="A747" s="1238" t="s">
        <v>3683</v>
      </c>
      <c r="B747" s="1264" t="s">
        <v>3684</v>
      </c>
    </row>
    <row r="748" spans="1:2">
      <c r="A748" s="1248" t="s">
        <v>3685</v>
      </c>
      <c r="B748" s="1249" t="s">
        <v>3686</v>
      </c>
    </row>
    <row r="749" spans="1:2">
      <c r="A749" s="1283" t="s">
        <v>3685</v>
      </c>
      <c r="B749" s="1284" t="s">
        <v>7291</v>
      </c>
    </row>
    <row r="750" spans="1:2">
      <c r="A750" s="1238" t="s">
        <v>3687</v>
      </c>
      <c r="B750" s="1239" t="s">
        <v>3688</v>
      </c>
    </row>
    <row r="751" spans="1:2">
      <c r="A751" s="1238" t="s">
        <v>3689</v>
      </c>
      <c r="B751" s="1239" t="s">
        <v>3690</v>
      </c>
    </row>
    <row r="752" spans="1:2">
      <c r="A752" s="1238" t="s">
        <v>3691</v>
      </c>
      <c r="B752" s="1239" t="s">
        <v>3692</v>
      </c>
    </row>
    <row r="753" spans="1:2">
      <c r="A753" s="1238" t="s">
        <v>3693</v>
      </c>
      <c r="B753" s="1239" t="s">
        <v>3694</v>
      </c>
    </row>
    <row r="754" spans="1:2">
      <c r="A754" s="1238" t="s">
        <v>3695</v>
      </c>
      <c r="B754" s="1239" t="s">
        <v>3696</v>
      </c>
    </row>
    <row r="755" spans="1:2">
      <c r="A755" s="1238" t="s">
        <v>3697</v>
      </c>
      <c r="B755" s="1239" t="s">
        <v>3698</v>
      </c>
    </row>
    <row r="756" spans="1:2">
      <c r="A756" s="1238" t="s">
        <v>3699</v>
      </c>
      <c r="B756" s="1239" t="s">
        <v>3700</v>
      </c>
    </row>
    <row r="757" spans="1:2">
      <c r="A757" s="1238" t="s">
        <v>3701</v>
      </c>
      <c r="B757" s="1239" t="s">
        <v>3702</v>
      </c>
    </row>
    <row r="758" spans="1:2">
      <c r="A758" s="1238" t="s">
        <v>3703</v>
      </c>
      <c r="B758" s="1239" t="s">
        <v>3704</v>
      </c>
    </row>
    <row r="759" spans="1:2">
      <c r="A759" s="1274" t="s">
        <v>3703</v>
      </c>
      <c r="B759" s="1251" t="s">
        <v>1188</v>
      </c>
    </row>
    <row r="760" spans="1:2">
      <c r="A760" s="1238" t="s">
        <v>3705</v>
      </c>
      <c r="B760" s="1239" t="s">
        <v>3706</v>
      </c>
    </row>
    <row r="761" spans="1:2">
      <c r="A761" s="1238" t="s">
        <v>3707</v>
      </c>
      <c r="B761" s="1239" t="s">
        <v>3708</v>
      </c>
    </row>
    <row r="762" spans="1:2">
      <c r="A762" s="1238" t="s">
        <v>3709</v>
      </c>
      <c r="B762" s="1239" t="s">
        <v>3710</v>
      </c>
    </row>
    <row r="763" spans="1:2">
      <c r="A763" s="1250" t="s">
        <v>3711</v>
      </c>
      <c r="B763" s="1251" t="s">
        <v>3712</v>
      </c>
    </row>
    <row r="764" spans="1:2">
      <c r="A764" s="1238" t="s">
        <v>3713</v>
      </c>
      <c r="B764" s="1239" t="s">
        <v>3714</v>
      </c>
    </row>
    <row r="765" spans="1:2">
      <c r="A765" s="1238" t="s">
        <v>3715</v>
      </c>
      <c r="B765" s="1239" t="s">
        <v>3716</v>
      </c>
    </row>
    <row r="766" spans="1:2">
      <c r="A766" s="1248" t="s">
        <v>3717</v>
      </c>
      <c r="B766" s="1249" t="s">
        <v>3718</v>
      </c>
    </row>
    <row r="767" spans="1:2">
      <c r="A767" s="1238" t="s">
        <v>3719</v>
      </c>
      <c r="B767" s="1239" t="s">
        <v>3720</v>
      </c>
    </row>
    <row r="768" spans="1:2">
      <c r="A768" s="1267" t="s">
        <v>4328</v>
      </c>
      <c r="B768" s="1236" t="s">
        <v>4329</v>
      </c>
    </row>
    <row r="769" spans="1:2">
      <c r="A769" s="1238" t="s">
        <v>3721</v>
      </c>
      <c r="B769" s="1239" t="s">
        <v>3722</v>
      </c>
    </row>
    <row r="770" spans="1:2">
      <c r="A770" s="1238" t="s">
        <v>3723</v>
      </c>
      <c r="B770" s="1239" t="s">
        <v>3724</v>
      </c>
    </row>
    <row r="771" spans="1:2">
      <c r="A771" s="1260" t="s">
        <v>3725</v>
      </c>
      <c r="B771" s="1242" t="s">
        <v>3726</v>
      </c>
    </row>
    <row r="772" spans="1:2">
      <c r="A772" s="1281" t="s">
        <v>4330</v>
      </c>
      <c r="B772" s="1282" t="s">
        <v>4331</v>
      </c>
    </row>
    <row r="773" spans="1:2">
      <c r="A773" s="1274" t="s">
        <v>3727</v>
      </c>
      <c r="B773" s="1251" t="s">
        <v>3728</v>
      </c>
    </row>
    <row r="774" spans="1:2">
      <c r="A774" s="1240" t="s">
        <v>3727</v>
      </c>
      <c r="B774" s="1241" t="s">
        <v>7308</v>
      </c>
    </row>
    <row r="775" spans="1:2">
      <c r="A775" s="1281" t="s">
        <v>4332</v>
      </c>
      <c r="B775" s="1282" t="s">
        <v>4333</v>
      </c>
    </row>
    <row r="776" spans="1:2">
      <c r="A776" s="1260" t="s">
        <v>3729</v>
      </c>
      <c r="B776" s="1242" t="s">
        <v>3730</v>
      </c>
    </row>
    <row r="777" spans="1:2">
      <c r="A777" s="1247" t="s">
        <v>3731</v>
      </c>
      <c r="B777" s="1246" t="s">
        <v>3732</v>
      </c>
    </row>
    <row r="778" spans="1:2">
      <c r="A778" s="1281" t="s">
        <v>3731</v>
      </c>
      <c r="B778" s="1282" t="s">
        <v>4334</v>
      </c>
    </row>
    <row r="779" spans="1:2">
      <c r="A779" s="1238" t="s">
        <v>3733</v>
      </c>
      <c r="B779" s="1239" t="s">
        <v>3734</v>
      </c>
    </row>
    <row r="780" spans="1:2">
      <c r="A780" s="1238" t="s">
        <v>3735</v>
      </c>
      <c r="B780" s="1239" t="s">
        <v>3736</v>
      </c>
    </row>
    <row r="781" spans="1:2">
      <c r="A781" s="1281" t="s">
        <v>3735</v>
      </c>
      <c r="B781" s="1282" t="s">
        <v>4335</v>
      </c>
    </row>
    <row r="782" spans="1:2">
      <c r="A782" s="1238" t="s">
        <v>4336</v>
      </c>
      <c r="B782" s="1239" t="s">
        <v>4337</v>
      </c>
    </row>
    <row r="783" spans="1:2">
      <c r="A783" s="1248" t="s">
        <v>4338</v>
      </c>
      <c r="B783" s="1256" t="s">
        <v>4339</v>
      </c>
    </row>
    <row r="784" spans="1:2">
      <c r="A784" s="1281" t="s">
        <v>4340</v>
      </c>
      <c r="B784" s="1282" t="s">
        <v>4341</v>
      </c>
    </row>
    <row r="785" spans="1:2">
      <c r="A785" s="1291" t="s">
        <v>4342</v>
      </c>
      <c r="B785" s="1292" t="s">
        <v>4343</v>
      </c>
    </row>
    <row r="786" spans="1:2">
      <c r="A786" s="1238" t="s">
        <v>4344</v>
      </c>
      <c r="B786" s="1239" t="s">
        <v>4345</v>
      </c>
    </row>
    <row r="787" spans="1:2">
      <c r="A787" s="1238" t="s">
        <v>4346</v>
      </c>
      <c r="B787" s="1239" t="s">
        <v>4347</v>
      </c>
    </row>
    <row r="788" spans="1:2">
      <c r="A788" s="1238" t="s">
        <v>3737</v>
      </c>
      <c r="B788" s="1239" t="s">
        <v>3738</v>
      </c>
    </row>
    <row r="789" spans="1:2">
      <c r="A789" s="1274" t="s">
        <v>3737</v>
      </c>
      <c r="B789" s="1244" t="s">
        <v>4348</v>
      </c>
    </row>
    <row r="790" spans="1:2">
      <c r="A790" s="1250" t="s">
        <v>4349</v>
      </c>
      <c r="B790" s="1251" t="s">
        <v>4350</v>
      </c>
    </row>
    <row r="791" spans="1:2">
      <c r="A791" s="1248" t="s">
        <v>4351</v>
      </c>
      <c r="B791" s="1256" t="s">
        <v>4352</v>
      </c>
    </row>
    <row r="792" spans="1:2">
      <c r="A792" s="1238" t="s">
        <v>3739</v>
      </c>
      <c r="B792" s="1239" t="s">
        <v>3740</v>
      </c>
    </row>
    <row r="793" spans="1:2">
      <c r="A793" s="1281" t="s">
        <v>3739</v>
      </c>
      <c r="B793" s="1282" t="s">
        <v>4353</v>
      </c>
    </row>
    <row r="794" spans="1:2">
      <c r="A794" s="1248" t="s">
        <v>4354</v>
      </c>
      <c r="B794" s="1256" t="s">
        <v>4355</v>
      </c>
    </row>
    <row r="795" spans="1:2">
      <c r="A795" s="1245" t="s">
        <v>3086</v>
      </c>
      <c r="B795" s="1246" t="s">
        <v>3087</v>
      </c>
    </row>
    <row r="796" spans="1:2">
      <c r="A796" s="1252" t="s">
        <v>6587</v>
      </c>
      <c r="B796" s="1253" t="s">
        <v>3087</v>
      </c>
    </row>
    <row r="797" spans="1:2">
      <c r="A797" s="1238" t="s">
        <v>3741</v>
      </c>
      <c r="B797" s="1239" t="s">
        <v>3742</v>
      </c>
    </row>
    <row r="798" spans="1:2">
      <c r="A798" s="1238" t="s">
        <v>3743</v>
      </c>
      <c r="B798" s="1239" t="s">
        <v>3744</v>
      </c>
    </row>
    <row r="799" spans="1:2">
      <c r="A799" s="1238" t="s">
        <v>3745</v>
      </c>
      <c r="B799" s="1239" t="s">
        <v>3746</v>
      </c>
    </row>
    <row r="800" spans="1:2">
      <c r="A800" s="1248" t="s">
        <v>3745</v>
      </c>
      <c r="B800" s="1256" t="s">
        <v>4356</v>
      </c>
    </row>
    <row r="801" spans="1:2">
      <c r="A801" s="1274" t="s">
        <v>4357</v>
      </c>
      <c r="B801" s="1251" t="s">
        <v>4358</v>
      </c>
    </row>
    <row r="802" spans="1:2">
      <c r="A802" s="1260" t="s">
        <v>4357</v>
      </c>
      <c r="B802" s="1242" t="s">
        <v>4773</v>
      </c>
    </row>
    <row r="803" spans="1:2">
      <c r="A803" s="1238" t="s">
        <v>3747</v>
      </c>
      <c r="B803" s="1239" t="s">
        <v>3748</v>
      </c>
    </row>
    <row r="804" spans="1:2">
      <c r="A804" s="1238" t="s">
        <v>3749</v>
      </c>
      <c r="B804" s="1239" t="s">
        <v>3750</v>
      </c>
    </row>
    <row r="805" spans="1:2">
      <c r="A805" s="1238" t="s">
        <v>4774</v>
      </c>
      <c r="B805" s="1239" t="s">
        <v>4775</v>
      </c>
    </row>
    <row r="806" spans="1:2">
      <c r="A806" s="1238" t="s">
        <v>3751</v>
      </c>
      <c r="B806" s="1259" t="s">
        <v>3752</v>
      </c>
    </row>
    <row r="807" spans="1:2">
      <c r="A807" s="1281" t="s">
        <v>4776</v>
      </c>
      <c r="B807" s="1282" t="s">
        <v>4777</v>
      </c>
    </row>
    <row r="808" spans="1:2">
      <c r="A808" s="1267" t="s">
        <v>3753</v>
      </c>
      <c r="B808" s="1259" t="s">
        <v>3754</v>
      </c>
    </row>
    <row r="809" spans="1:2">
      <c r="A809" s="1238" t="s">
        <v>3755</v>
      </c>
      <c r="B809" s="1264" t="s">
        <v>3756</v>
      </c>
    </row>
    <row r="810" spans="1:2">
      <c r="A810" s="1250" t="s">
        <v>3755</v>
      </c>
      <c r="B810" s="1251" t="s">
        <v>4359</v>
      </c>
    </row>
    <row r="811" spans="1:2">
      <c r="A811" s="1248" t="s">
        <v>3757</v>
      </c>
      <c r="B811" s="1249" t="s">
        <v>3758</v>
      </c>
    </row>
    <row r="812" spans="1:2">
      <c r="A812" s="1238" t="s">
        <v>3759</v>
      </c>
      <c r="B812" s="1239" t="s">
        <v>3760</v>
      </c>
    </row>
    <row r="813" spans="1:2">
      <c r="A813" s="1238" t="s">
        <v>3761</v>
      </c>
      <c r="B813" s="1239" t="s">
        <v>3762</v>
      </c>
    </row>
    <row r="814" spans="1:2">
      <c r="A814" s="1238" t="s">
        <v>7256</v>
      </c>
      <c r="B814" s="1239" t="s">
        <v>7257</v>
      </c>
    </row>
    <row r="815" spans="1:2">
      <c r="A815" s="1238" t="s">
        <v>3763</v>
      </c>
      <c r="B815" s="1239" t="s">
        <v>3764</v>
      </c>
    </row>
    <row r="816" spans="1:2">
      <c r="A816" s="1238" t="s">
        <v>3765</v>
      </c>
      <c r="B816" s="1239" t="s">
        <v>3766</v>
      </c>
    </row>
    <row r="817" spans="1:2">
      <c r="A817" s="1260" t="s">
        <v>3765</v>
      </c>
      <c r="B817" s="1242" t="s">
        <v>5190</v>
      </c>
    </row>
    <row r="818" spans="1:2">
      <c r="A818" s="1281" t="s">
        <v>4360</v>
      </c>
      <c r="B818" s="1282" t="s">
        <v>4361</v>
      </c>
    </row>
    <row r="819" spans="1:2">
      <c r="A819" s="1238" t="s">
        <v>3767</v>
      </c>
      <c r="B819" s="1239" t="s">
        <v>3768</v>
      </c>
    </row>
    <row r="820" spans="1:2">
      <c r="A820" s="1238" t="s">
        <v>3769</v>
      </c>
      <c r="B820" s="1239" t="s">
        <v>3770</v>
      </c>
    </row>
    <row r="821" spans="1:2">
      <c r="A821" s="1281" t="s">
        <v>3769</v>
      </c>
      <c r="B821" s="1282" t="s">
        <v>4778</v>
      </c>
    </row>
    <row r="822" spans="1:2">
      <c r="A822" s="1238" t="s">
        <v>3771</v>
      </c>
      <c r="B822" s="1239" t="s">
        <v>3772</v>
      </c>
    </row>
    <row r="823" spans="1:2">
      <c r="A823" s="1238" t="s">
        <v>3771</v>
      </c>
      <c r="B823" s="1239" t="s">
        <v>4779</v>
      </c>
    </row>
    <row r="824" spans="1:2">
      <c r="A824" s="1238" t="s">
        <v>3773</v>
      </c>
      <c r="B824" s="1239" t="s">
        <v>3774</v>
      </c>
    </row>
    <row r="825" spans="1:2">
      <c r="A825" s="1238" t="s">
        <v>3775</v>
      </c>
      <c r="B825" s="1239" t="s">
        <v>3776</v>
      </c>
    </row>
    <row r="826" spans="1:2">
      <c r="A826" s="1238" t="s">
        <v>3777</v>
      </c>
      <c r="B826" s="1239" t="s">
        <v>3778</v>
      </c>
    </row>
    <row r="827" spans="1:2">
      <c r="A827" s="1281" t="s">
        <v>3779</v>
      </c>
      <c r="B827" s="1282" t="s">
        <v>3780</v>
      </c>
    </row>
    <row r="828" spans="1:2">
      <c r="A828" s="1281" t="s">
        <v>3781</v>
      </c>
      <c r="B828" s="1282" t="s">
        <v>3782</v>
      </c>
    </row>
    <row r="829" spans="1:2">
      <c r="A829" s="1281" t="s">
        <v>3783</v>
      </c>
      <c r="B829" s="1282" t="s">
        <v>3784</v>
      </c>
    </row>
    <row r="830" spans="1:2">
      <c r="A830" s="1238" t="s">
        <v>3785</v>
      </c>
      <c r="B830" s="1239" t="s">
        <v>3786</v>
      </c>
    </row>
    <row r="831" spans="1:2">
      <c r="A831" s="1250" t="s">
        <v>3787</v>
      </c>
      <c r="B831" s="1251" t="s">
        <v>3788</v>
      </c>
    </row>
    <row r="832" spans="1:2">
      <c r="A832" s="1238" t="s">
        <v>3789</v>
      </c>
      <c r="B832" s="1239" t="s">
        <v>3790</v>
      </c>
    </row>
    <row r="833" spans="1:2" ht="24.75" customHeight="1">
      <c r="A833" s="1238" t="s">
        <v>2747</v>
      </c>
      <c r="B833" s="1239" t="s">
        <v>2748</v>
      </c>
    </row>
    <row r="834" spans="1:2" ht="15" customHeight="1">
      <c r="A834" s="569" t="s">
        <v>2747</v>
      </c>
      <c r="B834" s="1290" t="s">
        <v>6758</v>
      </c>
    </row>
    <row r="835" spans="1:2" ht="15" customHeight="1">
      <c r="A835" s="1238" t="s">
        <v>2749</v>
      </c>
      <c r="B835" s="1239" t="s">
        <v>2750</v>
      </c>
    </row>
    <row r="836" spans="1:2">
      <c r="A836" s="569" t="s">
        <v>2749</v>
      </c>
      <c r="B836" s="1290" t="s">
        <v>6759</v>
      </c>
    </row>
    <row r="837" spans="1:2">
      <c r="A837" s="1238" t="s">
        <v>3791</v>
      </c>
      <c r="B837" s="1239" t="s">
        <v>3792</v>
      </c>
    </row>
    <row r="838" spans="1:2">
      <c r="A838" s="1238" t="s">
        <v>3793</v>
      </c>
      <c r="B838" s="1239" t="s">
        <v>3794</v>
      </c>
    </row>
    <row r="839" spans="1:2">
      <c r="A839" s="1238" t="s">
        <v>3795</v>
      </c>
      <c r="B839" s="1239" t="s">
        <v>3796</v>
      </c>
    </row>
    <row r="840" spans="1:2">
      <c r="A840" s="1238" t="s">
        <v>3797</v>
      </c>
      <c r="B840" s="1239" t="s">
        <v>3798</v>
      </c>
    </row>
    <row r="841" spans="1:2">
      <c r="A841" s="1238" t="s">
        <v>3799</v>
      </c>
      <c r="B841" s="1239" t="s">
        <v>3800</v>
      </c>
    </row>
    <row r="842" spans="1:2">
      <c r="A842" s="1238" t="s">
        <v>3801</v>
      </c>
      <c r="B842" s="1239" t="s">
        <v>3802</v>
      </c>
    </row>
    <row r="843" spans="1:2">
      <c r="A843" s="1281" t="s">
        <v>3801</v>
      </c>
      <c r="B843" s="1282" t="s">
        <v>4362</v>
      </c>
    </row>
    <row r="844" spans="1:2">
      <c r="A844" s="1238" t="s">
        <v>3803</v>
      </c>
      <c r="B844" s="1239" t="s">
        <v>3804</v>
      </c>
    </row>
    <row r="845" spans="1:2" ht="12.75" customHeight="1">
      <c r="A845" s="1238" t="s">
        <v>3805</v>
      </c>
      <c r="B845" s="1239" t="s">
        <v>3806</v>
      </c>
    </row>
    <row r="846" spans="1:2">
      <c r="A846" s="1238" t="s">
        <v>3807</v>
      </c>
      <c r="B846" s="1239" t="s">
        <v>3808</v>
      </c>
    </row>
    <row r="847" spans="1:2">
      <c r="A847" s="1247" t="s">
        <v>3809</v>
      </c>
      <c r="B847" s="1246" t="s">
        <v>3810</v>
      </c>
    </row>
    <row r="848" spans="1:2">
      <c r="A848" s="1238" t="s">
        <v>3811</v>
      </c>
      <c r="B848" s="1239" t="s">
        <v>3812</v>
      </c>
    </row>
    <row r="849" spans="1:2">
      <c r="A849" s="1248" t="s">
        <v>3811</v>
      </c>
      <c r="B849" s="1249" t="s">
        <v>5191</v>
      </c>
    </row>
    <row r="850" spans="1:2">
      <c r="A850" s="1238" t="s">
        <v>3813</v>
      </c>
      <c r="B850" s="1239" t="s">
        <v>3814</v>
      </c>
    </row>
    <row r="851" spans="1:2">
      <c r="A851" s="1238" t="s">
        <v>3815</v>
      </c>
      <c r="B851" s="1239" t="s">
        <v>3816</v>
      </c>
    </row>
    <row r="852" spans="1:2">
      <c r="A852" s="1248" t="s">
        <v>3817</v>
      </c>
      <c r="B852" s="1249" t="s">
        <v>3818</v>
      </c>
    </row>
    <row r="853" spans="1:2">
      <c r="A853" s="1238" t="s">
        <v>3819</v>
      </c>
      <c r="B853" s="1239" t="s">
        <v>3820</v>
      </c>
    </row>
    <row r="854" spans="1:2">
      <c r="A854" s="1238" t="s">
        <v>3821</v>
      </c>
      <c r="B854" s="1239" t="s">
        <v>3822</v>
      </c>
    </row>
    <row r="855" spans="1:2">
      <c r="A855" s="1238" t="s">
        <v>3823</v>
      </c>
      <c r="B855" s="1239" t="s">
        <v>3824</v>
      </c>
    </row>
    <row r="856" spans="1:2">
      <c r="A856" s="1281" t="s">
        <v>4363</v>
      </c>
      <c r="B856" s="1282" t="s">
        <v>3824</v>
      </c>
    </row>
    <row r="857" spans="1:2">
      <c r="A857" s="1238" t="s">
        <v>3825</v>
      </c>
      <c r="B857" s="1239" t="s">
        <v>3826</v>
      </c>
    </row>
    <row r="858" spans="1:2">
      <c r="A858" s="1238" t="s">
        <v>3827</v>
      </c>
      <c r="B858" s="1239" t="s">
        <v>3828</v>
      </c>
    </row>
    <row r="859" spans="1:2">
      <c r="A859" s="1238" t="s">
        <v>3829</v>
      </c>
      <c r="B859" s="1239" t="s">
        <v>3830</v>
      </c>
    </row>
    <row r="860" spans="1:2" ht="16.5" customHeight="1">
      <c r="A860" s="1238" t="s">
        <v>3831</v>
      </c>
      <c r="B860" s="1239" t="s">
        <v>3832</v>
      </c>
    </row>
    <row r="861" spans="1:2">
      <c r="A861" s="1238" t="s">
        <v>5402</v>
      </c>
      <c r="B861" s="1239" t="s">
        <v>5403</v>
      </c>
    </row>
    <row r="862" spans="1:2">
      <c r="A862" s="1238" t="s">
        <v>3833</v>
      </c>
      <c r="B862" s="1239" t="s">
        <v>3834</v>
      </c>
    </row>
    <row r="863" spans="1:2">
      <c r="A863" s="1238" t="s">
        <v>7258</v>
      </c>
      <c r="B863" s="1239" t="s">
        <v>7259</v>
      </c>
    </row>
    <row r="864" spans="1:2">
      <c r="A864" s="1238" t="s">
        <v>3835</v>
      </c>
      <c r="B864" s="1239" t="s">
        <v>3836</v>
      </c>
    </row>
    <row r="865" spans="1:2">
      <c r="A865" s="1238" t="s">
        <v>3837</v>
      </c>
      <c r="B865" s="1239" t="s">
        <v>3838</v>
      </c>
    </row>
    <row r="866" spans="1:2">
      <c r="A866" s="1238" t="s">
        <v>6588</v>
      </c>
      <c r="B866" s="1239" t="s">
        <v>6589</v>
      </c>
    </row>
    <row r="867" spans="1:2" ht="12" customHeight="1">
      <c r="A867" s="1252" t="s">
        <v>6590</v>
      </c>
      <c r="B867" s="1253" t="s">
        <v>3840</v>
      </c>
    </row>
    <row r="868" spans="1:2">
      <c r="A868" s="1238" t="s">
        <v>3839</v>
      </c>
      <c r="B868" s="1239" t="s">
        <v>3840</v>
      </c>
    </row>
    <row r="869" spans="1:2">
      <c r="A869" s="1252" t="s">
        <v>6591</v>
      </c>
      <c r="B869" s="1253" t="s">
        <v>6592</v>
      </c>
    </row>
    <row r="870" spans="1:2" ht="38.25">
      <c r="A870" s="569" t="s">
        <v>6591</v>
      </c>
      <c r="B870" s="1290" t="s">
        <v>6765</v>
      </c>
    </row>
    <row r="871" spans="1:2">
      <c r="A871" s="1238" t="s">
        <v>6593</v>
      </c>
      <c r="B871" s="1239" t="s">
        <v>6594</v>
      </c>
    </row>
    <row r="872" spans="1:2">
      <c r="A872" s="1238" t="s">
        <v>3841</v>
      </c>
      <c r="B872" s="1239" t="s">
        <v>3842</v>
      </c>
    </row>
    <row r="873" spans="1:2">
      <c r="A873" s="569" t="s">
        <v>3841</v>
      </c>
      <c r="B873" s="1290" t="s">
        <v>6763</v>
      </c>
    </row>
    <row r="874" spans="1:2">
      <c r="A874" s="1252" t="s">
        <v>6595</v>
      </c>
      <c r="B874" s="1253" t="s">
        <v>6596</v>
      </c>
    </row>
    <row r="875" spans="1:2">
      <c r="A875" s="1252" t="s">
        <v>6597</v>
      </c>
      <c r="B875" s="1253" t="s">
        <v>6598</v>
      </c>
    </row>
    <row r="876" spans="1:2" ht="25.5">
      <c r="A876" s="569" t="s">
        <v>6597</v>
      </c>
      <c r="B876" s="1290" t="s">
        <v>6764</v>
      </c>
    </row>
    <row r="877" spans="1:2">
      <c r="A877" s="1252" t="s">
        <v>6599</v>
      </c>
      <c r="B877" s="1253" t="s">
        <v>6600</v>
      </c>
    </row>
    <row r="878" spans="1:2">
      <c r="A878" s="1238" t="s">
        <v>3843</v>
      </c>
      <c r="B878" s="1239" t="s">
        <v>3844</v>
      </c>
    </row>
    <row r="879" spans="1:2">
      <c r="A879" s="1238" t="s">
        <v>3845</v>
      </c>
      <c r="B879" s="1239" t="s">
        <v>3846</v>
      </c>
    </row>
    <row r="880" spans="1:2">
      <c r="A880" s="1238" t="s">
        <v>3847</v>
      </c>
      <c r="B880" s="1239" t="s">
        <v>3848</v>
      </c>
    </row>
    <row r="881" spans="1:2">
      <c r="A881" s="1238" t="s">
        <v>3849</v>
      </c>
      <c r="B881" s="1239" t="s">
        <v>3850</v>
      </c>
    </row>
    <row r="882" spans="1:2">
      <c r="A882" s="1238" t="s">
        <v>3851</v>
      </c>
      <c r="B882" s="1239" t="s">
        <v>3852</v>
      </c>
    </row>
    <row r="883" spans="1:2">
      <c r="A883" s="1291" t="s">
        <v>3853</v>
      </c>
      <c r="B883" s="1292" t="s">
        <v>3854</v>
      </c>
    </row>
    <row r="884" spans="1:2">
      <c r="A884" s="1238" t="s">
        <v>3855</v>
      </c>
      <c r="B884" s="1239" t="s">
        <v>3856</v>
      </c>
    </row>
    <row r="885" spans="1:2">
      <c r="A885" s="1238" t="s">
        <v>3857</v>
      </c>
      <c r="B885" s="1239" t="s">
        <v>3858</v>
      </c>
    </row>
    <row r="886" spans="1:2">
      <c r="A886" s="1238" t="s">
        <v>3859</v>
      </c>
      <c r="B886" s="1239" t="s">
        <v>3860</v>
      </c>
    </row>
    <row r="887" spans="1:2">
      <c r="A887" s="1238" t="s">
        <v>7260</v>
      </c>
      <c r="B887" s="1239" t="s">
        <v>7261</v>
      </c>
    </row>
    <row r="888" spans="1:2">
      <c r="A888" s="1238" t="s">
        <v>3861</v>
      </c>
      <c r="B888" s="1239" t="s">
        <v>3862</v>
      </c>
    </row>
    <row r="889" spans="1:2" ht="13.5" customHeight="1">
      <c r="A889" s="1238" t="s">
        <v>3863</v>
      </c>
      <c r="B889" s="1239" t="s">
        <v>3864</v>
      </c>
    </row>
    <row r="890" spans="1:2" ht="13.5" customHeight="1">
      <c r="A890" s="1238" t="s">
        <v>3865</v>
      </c>
      <c r="B890" s="1239" t="s">
        <v>3866</v>
      </c>
    </row>
    <row r="891" spans="1:2">
      <c r="A891" s="1238" t="s">
        <v>3867</v>
      </c>
      <c r="B891" s="1239" t="s">
        <v>3868</v>
      </c>
    </row>
    <row r="892" spans="1:2">
      <c r="A892" s="1238" t="s">
        <v>3869</v>
      </c>
      <c r="B892" s="1239" t="s">
        <v>3870</v>
      </c>
    </row>
    <row r="893" spans="1:2">
      <c r="A893" s="1274" t="s">
        <v>3871</v>
      </c>
      <c r="B893" s="1251" t="s">
        <v>3872</v>
      </c>
    </row>
    <row r="894" spans="1:2">
      <c r="A894" s="1238" t="s">
        <v>3873</v>
      </c>
      <c r="B894" s="1239" t="s">
        <v>3874</v>
      </c>
    </row>
    <row r="895" spans="1:2">
      <c r="A895" s="1245" t="s">
        <v>5404</v>
      </c>
      <c r="B895" s="1246" t="s">
        <v>5405</v>
      </c>
    </row>
    <row r="896" spans="1:2">
      <c r="A896" s="1243" t="s">
        <v>5404</v>
      </c>
      <c r="B896" s="1244" t="s">
        <v>6359</v>
      </c>
    </row>
    <row r="897" spans="1:2">
      <c r="A897" s="1238" t="s">
        <v>3875</v>
      </c>
      <c r="B897" s="1239" t="s">
        <v>3876</v>
      </c>
    </row>
    <row r="898" spans="1:2">
      <c r="A898" s="1238" t="s">
        <v>3877</v>
      </c>
      <c r="B898" s="1239" t="s">
        <v>3878</v>
      </c>
    </row>
    <row r="899" spans="1:2">
      <c r="A899" s="1238" t="s">
        <v>3879</v>
      </c>
      <c r="B899" s="1239" t="s">
        <v>3880</v>
      </c>
    </row>
    <row r="900" spans="1:2">
      <c r="A900" s="1238" t="s">
        <v>3881</v>
      </c>
      <c r="B900" s="1239" t="s">
        <v>3882</v>
      </c>
    </row>
    <row r="901" spans="1:2">
      <c r="A901" s="1238" t="s">
        <v>3883</v>
      </c>
      <c r="B901" s="1239" t="s">
        <v>3884</v>
      </c>
    </row>
    <row r="902" spans="1:2">
      <c r="A902" s="1238" t="s">
        <v>3885</v>
      </c>
      <c r="B902" s="1239" t="s">
        <v>3886</v>
      </c>
    </row>
    <row r="903" spans="1:2">
      <c r="A903" s="1238" t="s">
        <v>3887</v>
      </c>
      <c r="B903" s="1239" t="s">
        <v>3888</v>
      </c>
    </row>
    <row r="904" spans="1:2">
      <c r="A904" s="1238" t="s">
        <v>3889</v>
      </c>
      <c r="B904" s="1239" t="s">
        <v>3890</v>
      </c>
    </row>
    <row r="905" spans="1:2">
      <c r="A905" s="1238" t="s">
        <v>3891</v>
      </c>
      <c r="B905" s="1239" t="s">
        <v>3892</v>
      </c>
    </row>
    <row r="906" spans="1:2">
      <c r="A906" s="1238" t="s">
        <v>7273</v>
      </c>
      <c r="B906" s="1239" t="s">
        <v>7274</v>
      </c>
    </row>
    <row r="907" spans="1:2">
      <c r="A907" s="1238" t="s">
        <v>7275</v>
      </c>
      <c r="B907" s="1239" t="s">
        <v>7276</v>
      </c>
    </row>
    <row r="908" spans="1:2">
      <c r="A908" s="1238" t="s">
        <v>4364</v>
      </c>
      <c r="B908" s="1239" t="s">
        <v>4365</v>
      </c>
    </row>
    <row r="909" spans="1:2">
      <c r="A909" s="1238" t="s">
        <v>7252</v>
      </c>
      <c r="B909" s="1239" t="s">
        <v>7253</v>
      </c>
    </row>
    <row r="910" spans="1:2">
      <c r="A910" s="1238" t="s">
        <v>3893</v>
      </c>
      <c r="B910" s="1239" t="s">
        <v>3894</v>
      </c>
    </row>
    <row r="911" spans="1:2">
      <c r="A911" s="1238" t="s">
        <v>3895</v>
      </c>
      <c r="B911" s="1239" t="s">
        <v>3896</v>
      </c>
    </row>
    <row r="912" spans="1:2">
      <c r="A912" s="1248" t="s">
        <v>6636</v>
      </c>
      <c r="B912" s="1249" t="s">
        <v>6637</v>
      </c>
    </row>
    <row r="913" spans="1:2">
      <c r="A913" s="1245" t="s">
        <v>5406</v>
      </c>
      <c r="B913" s="1246" t="s">
        <v>5407</v>
      </c>
    </row>
    <row r="914" spans="1:2">
      <c r="A914" s="1293" t="s">
        <v>3897</v>
      </c>
      <c r="B914" s="1239" t="s">
        <v>3898</v>
      </c>
    </row>
    <row r="915" spans="1:2">
      <c r="A915" s="1281" t="s">
        <v>4366</v>
      </c>
      <c r="B915" s="1282" t="s">
        <v>4367</v>
      </c>
    </row>
    <row r="916" spans="1:2">
      <c r="A916" s="1243" t="s">
        <v>6360</v>
      </c>
      <c r="B916" s="1244" t="s">
        <v>6361</v>
      </c>
    </row>
    <row r="917" spans="1:2">
      <c r="A917" s="1247" t="s">
        <v>5981</v>
      </c>
      <c r="B917" s="1246" t="s">
        <v>5982</v>
      </c>
    </row>
    <row r="918" spans="1:2">
      <c r="A918" s="1243" t="s">
        <v>6362</v>
      </c>
      <c r="B918" s="1244" t="s">
        <v>6363</v>
      </c>
    </row>
    <row r="919" spans="1:2">
      <c r="A919" s="1245" t="s">
        <v>5408</v>
      </c>
      <c r="B919" s="1246" t="s">
        <v>5409</v>
      </c>
    </row>
    <row r="920" spans="1:2">
      <c r="A920" s="1243" t="s">
        <v>5408</v>
      </c>
      <c r="B920" s="1244" t="s">
        <v>6364</v>
      </c>
    </row>
    <row r="921" spans="1:2">
      <c r="A921" s="1248" t="s">
        <v>6638</v>
      </c>
      <c r="B921" s="1249" t="s">
        <v>5409</v>
      </c>
    </row>
    <row r="922" spans="1:2">
      <c r="A922" s="1247" t="s">
        <v>5983</v>
      </c>
      <c r="B922" s="1246" t="s">
        <v>5984</v>
      </c>
    </row>
    <row r="923" spans="1:2" ht="25.5">
      <c r="A923" s="1243" t="s">
        <v>6365</v>
      </c>
      <c r="B923" s="1244" t="s">
        <v>6366</v>
      </c>
    </row>
    <row r="924" spans="1:2" ht="22.5" customHeight="1">
      <c r="A924" s="1248" t="s">
        <v>6639</v>
      </c>
      <c r="B924" s="1249" t="s">
        <v>6366</v>
      </c>
    </row>
    <row r="925" spans="1:2">
      <c r="A925" s="1243" t="s">
        <v>5867</v>
      </c>
      <c r="B925" s="1244" t="s">
        <v>5868</v>
      </c>
    </row>
    <row r="926" spans="1:2" ht="11.25" customHeight="1">
      <c r="A926" s="1248" t="s">
        <v>5192</v>
      </c>
      <c r="B926" s="1249" t="s">
        <v>5193</v>
      </c>
    </row>
    <row r="927" spans="1:2">
      <c r="A927" s="1274" t="s">
        <v>5194</v>
      </c>
      <c r="B927" s="1251" t="s">
        <v>5195</v>
      </c>
    </row>
    <row r="928" spans="1:2">
      <c r="A928" s="1274" t="s">
        <v>5196</v>
      </c>
      <c r="B928" s="1251" t="s">
        <v>5197</v>
      </c>
    </row>
    <row r="929" spans="1:2">
      <c r="A929" s="1274" t="s">
        <v>5198</v>
      </c>
      <c r="B929" s="1251" t="s">
        <v>5199</v>
      </c>
    </row>
    <row r="930" spans="1:2">
      <c r="A930" s="1274" t="s">
        <v>5200</v>
      </c>
      <c r="B930" s="1251" t="s">
        <v>5201</v>
      </c>
    </row>
    <row r="931" spans="1:2">
      <c r="A931" s="1238" t="s">
        <v>3899</v>
      </c>
      <c r="B931" s="1239" t="s">
        <v>3900</v>
      </c>
    </row>
    <row r="932" spans="1:2">
      <c r="A932" s="1248" t="s">
        <v>5202</v>
      </c>
      <c r="B932" s="1256" t="s">
        <v>3900</v>
      </c>
    </row>
    <row r="933" spans="1:2">
      <c r="A933" s="1274" t="s">
        <v>5203</v>
      </c>
      <c r="B933" s="1251" t="s">
        <v>5204</v>
      </c>
    </row>
    <row r="934" spans="1:2">
      <c r="A934" s="1281" t="s">
        <v>4368</v>
      </c>
      <c r="B934" s="1282" t="s">
        <v>4369</v>
      </c>
    </row>
    <row r="935" spans="1:2">
      <c r="A935" s="1238" t="s">
        <v>3901</v>
      </c>
      <c r="B935" s="1239" t="s">
        <v>3902</v>
      </c>
    </row>
    <row r="936" spans="1:2">
      <c r="A936" s="1274" t="s">
        <v>4370</v>
      </c>
      <c r="B936" s="1251" t="s">
        <v>4371</v>
      </c>
    </row>
    <row r="937" spans="1:2">
      <c r="A937" s="1238" t="s">
        <v>3903</v>
      </c>
      <c r="B937" s="1239" t="s">
        <v>3904</v>
      </c>
    </row>
    <row r="938" spans="1:2">
      <c r="A938" s="1238" t="s">
        <v>3905</v>
      </c>
      <c r="B938" s="1239" t="s">
        <v>3906</v>
      </c>
    </row>
    <row r="939" spans="1:2">
      <c r="A939" s="1250" t="s">
        <v>5205</v>
      </c>
      <c r="B939" s="1251" t="s">
        <v>5206</v>
      </c>
    </row>
    <row r="940" spans="1:2">
      <c r="A940" s="1274" t="s">
        <v>4372</v>
      </c>
      <c r="B940" s="1251" t="s">
        <v>4373</v>
      </c>
    </row>
    <row r="941" spans="1:2">
      <c r="A941" s="1238" t="s">
        <v>3907</v>
      </c>
      <c r="B941" s="1239" t="s">
        <v>3908</v>
      </c>
    </row>
    <row r="942" spans="1:2">
      <c r="A942" s="1238" t="s">
        <v>3909</v>
      </c>
      <c r="B942" s="1239" t="s">
        <v>3910</v>
      </c>
    </row>
    <row r="943" spans="1:2" ht="15.75" customHeight="1">
      <c r="A943" s="1238" t="s">
        <v>3911</v>
      </c>
      <c r="B943" s="1239" t="s">
        <v>3912</v>
      </c>
    </row>
    <row r="944" spans="1:2" ht="15.75" customHeight="1">
      <c r="A944" s="1274" t="s">
        <v>5207</v>
      </c>
      <c r="B944" s="1251" t="s">
        <v>5208</v>
      </c>
    </row>
    <row r="945" spans="1:2">
      <c r="A945" s="1267" t="s">
        <v>5209</v>
      </c>
      <c r="B945" s="1277" t="s">
        <v>5210</v>
      </c>
    </row>
    <row r="946" spans="1:2">
      <c r="A946" s="1267" t="s">
        <v>5211</v>
      </c>
      <c r="B946" s="1256" t="s">
        <v>5212</v>
      </c>
    </row>
    <row r="947" spans="1:2">
      <c r="A947" s="1248" t="s">
        <v>4374</v>
      </c>
      <c r="B947" s="1256" t="s">
        <v>4375</v>
      </c>
    </row>
    <row r="948" spans="1:2">
      <c r="A948" s="1238" t="s">
        <v>4376</v>
      </c>
      <c r="B948" s="1239" t="s">
        <v>4377</v>
      </c>
    </row>
    <row r="949" spans="1:2">
      <c r="A949" s="1274" t="s">
        <v>5213</v>
      </c>
      <c r="B949" s="1251" t="s">
        <v>5214</v>
      </c>
    </row>
    <row r="950" spans="1:2">
      <c r="A950" s="1248" t="s">
        <v>5215</v>
      </c>
      <c r="B950" s="1249" t="s">
        <v>5216</v>
      </c>
    </row>
    <row r="951" spans="1:2">
      <c r="A951" s="1274" t="s">
        <v>5217</v>
      </c>
      <c r="B951" s="1251" t="s">
        <v>5218</v>
      </c>
    </row>
    <row r="952" spans="1:2">
      <c r="A952" s="1274" t="s">
        <v>4378</v>
      </c>
      <c r="B952" s="1251" t="s">
        <v>4379</v>
      </c>
    </row>
    <row r="953" spans="1:2">
      <c r="A953" s="1281" t="s">
        <v>4380</v>
      </c>
      <c r="B953" s="1282" t="s">
        <v>4381</v>
      </c>
    </row>
    <row r="954" spans="1:2">
      <c r="A954" s="1238" t="s">
        <v>4382</v>
      </c>
      <c r="B954" s="1239" t="s">
        <v>4383</v>
      </c>
    </row>
    <row r="955" spans="1:2">
      <c r="A955" s="1274" t="s">
        <v>5219</v>
      </c>
      <c r="B955" s="1251" t="s">
        <v>5220</v>
      </c>
    </row>
    <row r="956" spans="1:2">
      <c r="A956" s="1274" t="s">
        <v>5221</v>
      </c>
      <c r="B956" s="1251" t="s">
        <v>5222</v>
      </c>
    </row>
    <row r="957" spans="1:2" ht="14.25" customHeight="1">
      <c r="A957" s="569" t="s">
        <v>5221</v>
      </c>
      <c r="B957" s="1290" t="s">
        <v>6760</v>
      </c>
    </row>
    <row r="958" spans="1:2" ht="14.25" customHeight="1">
      <c r="A958" s="1250" t="s">
        <v>5223</v>
      </c>
      <c r="B958" s="1251" t="s">
        <v>5224</v>
      </c>
    </row>
    <row r="959" spans="1:2">
      <c r="A959" s="1274" t="s">
        <v>5225</v>
      </c>
      <c r="B959" s="1251" t="s">
        <v>5226</v>
      </c>
    </row>
    <row r="960" spans="1:2">
      <c r="A960" s="1274" t="s">
        <v>5227</v>
      </c>
      <c r="B960" s="1251" t="s">
        <v>5228</v>
      </c>
    </row>
    <row r="961" spans="1:2">
      <c r="A961" s="1238" t="s">
        <v>5869</v>
      </c>
      <c r="B961" s="1239" t="s">
        <v>5870</v>
      </c>
    </row>
    <row r="962" spans="1:2">
      <c r="A962" s="1274" t="s">
        <v>5229</v>
      </c>
      <c r="B962" s="1251" t="s">
        <v>5230</v>
      </c>
    </row>
    <row r="963" spans="1:2">
      <c r="A963" s="1267" t="s">
        <v>5231</v>
      </c>
      <c r="B963" s="1277" t="s">
        <v>5232</v>
      </c>
    </row>
    <row r="964" spans="1:2">
      <c r="A964" s="1294" t="s">
        <v>6761</v>
      </c>
      <c r="B964" s="1266" t="s">
        <v>7307</v>
      </c>
    </row>
    <row r="965" spans="1:2" ht="13.5" customHeight="1">
      <c r="A965" s="569" t="s">
        <v>6761</v>
      </c>
      <c r="B965" s="1290" t="s">
        <v>6762</v>
      </c>
    </row>
    <row r="966" spans="1:2">
      <c r="A966" s="1237" t="s">
        <v>5233</v>
      </c>
      <c r="B966" s="1254" t="s">
        <v>5234</v>
      </c>
    </row>
    <row r="967" spans="1:2">
      <c r="A967" s="1267" t="s">
        <v>5235</v>
      </c>
      <c r="B967" s="1256" t="s">
        <v>5236</v>
      </c>
    </row>
    <row r="968" spans="1:2" ht="13.5" customHeight="1">
      <c r="A968" s="1274" t="s">
        <v>5237</v>
      </c>
      <c r="B968" s="1251" t="s">
        <v>5238</v>
      </c>
    </row>
    <row r="969" spans="1:2">
      <c r="A969" s="1248" t="s">
        <v>5871</v>
      </c>
      <c r="B969" s="1256" t="s">
        <v>5872</v>
      </c>
    </row>
    <row r="970" spans="1:2">
      <c r="A970" s="1274" t="s">
        <v>5239</v>
      </c>
      <c r="B970" s="1251" t="s">
        <v>5240</v>
      </c>
    </row>
    <row r="971" spans="1:2">
      <c r="A971" s="1274" t="s">
        <v>5241</v>
      </c>
      <c r="B971" s="1251" t="s">
        <v>5242</v>
      </c>
    </row>
    <row r="972" spans="1:2">
      <c r="A972" s="1263" t="s">
        <v>3913</v>
      </c>
      <c r="B972" s="1256" t="s">
        <v>3914</v>
      </c>
    </row>
    <row r="973" spans="1:2">
      <c r="A973" s="1263" t="s">
        <v>3915</v>
      </c>
      <c r="B973" s="1256" t="s">
        <v>3916</v>
      </c>
    </row>
    <row r="974" spans="1:2">
      <c r="A974" s="1238" t="s">
        <v>3917</v>
      </c>
      <c r="B974" s="1239" t="s">
        <v>3918</v>
      </c>
    </row>
    <row r="975" spans="1:2">
      <c r="A975" s="1238" t="s">
        <v>5243</v>
      </c>
      <c r="B975" s="1239" t="s">
        <v>7262</v>
      </c>
    </row>
    <row r="976" spans="1:2">
      <c r="A976" s="1274" t="s">
        <v>5243</v>
      </c>
      <c r="B976" s="1251" t="s">
        <v>5244</v>
      </c>
    </row>
    <row r="977" spans="1:2">
      <c r="A977" s="1248" t="s">
        <v>3919</v>
      </c>
      <c r="B977" s="1249" t="s">
        <v>3920</v>
      </c>
    </row>
    <row r="978" spans="1:2">
      <c r="A978" s="1248" t="s">
        <v>3921</v>
      </c>
      <c r="B978" s="1249" t="s">
        <v>3922</v>
      </c>
    </row>
    <row r="979" spans="1:2">
      <c r="A979" s="1274" t="s">
        <v>5245</v>
      </c>
      <c r="B979" s="1251" t="s">
        <v>3922</v>
      </c>
    </row>
    <row r="980" spans="1:2">
      <c r="A980" s="1248" t="s">
        <v>3923</v>
      </c>
      <c r="B980" s="1249" t="s">
        <v>3924</v>
      </c>
    </row>
    <row r="981" spans="1:2">
      <c r="A981" s="1274" t="s">
        <v>5246</v>
      </c>
      <c r="B981" s="1251" t="s">
        <v>5247</v>
      </c>
    </row>
    <row r="982" spans="1:2">
      <c r="A982" s="1274" t="s">
        <v>5248</v>
      </c>
      <c r="B982" s="1251" t="s">
        <v>5249</v>
      </c>
    </row>
    <row r="983" spans="1:2">
      <c r="A983" s="1250" t="s">
        <v>5250</v>
      </c>
      <c r="B983" s="1295" t="s">
        <v>5251</v>
      </c>
    </row>
    <row r="984" spans="1:2">
      <c r="A984" s="1248" t="s">
        <v>3925</v>
      </c>
      <c r="B984" s="1249" t="s">
        <v>3926</v>
      </c>
    </row>
    <row r="985" spans="1:2">
      <c r="A985" s="1248" t="s">
        <v>3927</v>
      </c>
      <c r="B985" s="1249" t="s">
        <v>3928</v>
      </c>
    </row>
    <row r="986" spans="1:2">
      <c r="A986" s="1274" t="s">
        <v>5252</v>
      </c>
      <c r="B986" s="1251" t="s">
        <v>5253</v>
      </c>
    </row>
    <row r="987" spans="1:2">
      <c r="A987" s="1281" t="s">
        <v>4384</v>
      </c>
      <c r="B987" s="1282" t="s">
        <v>4385</v>
      </c>
    </row>
    <row r="988" spans="1:2">
      <c r="A988" s="1274" t="s">
        <v>5254</v>
      </c>
      <c r="B988" s="1251" t="s">
        <v>5255</v>
      </c>
    </row>
    <row r="989" spans="1:2">
      <c r="A989" s="1274" t="s">
        <v>5256</v>
      </c>
      <c r="B989" s="1251" t="s">
        <v>5257</v>
      </c>
    </row>
    <row r="990" spans="1:2">
      <c r="A990" s="1274" t="s">
        <v>5258</v>
      </c>
      <c r="B990" s="1251" t="s">
        <v>5259</v>
      </c>
    </row>
    <row r="991" spans="1:2">
      <c r="A991" s="1238" t="s">
        <v>5260</v>
      </c>
      <c r="B991" s="1256" t="s">
        <v>5261</v>
      </c>
    </row>
    <row r="992" spans="1:2">
      <c r="A992" s="1274" t="s">
        <v>5262</v>
      </c>
      <c r="B992" s="1251" t="s">
        <v>5263</v>
      </c>
    </row>
    <row r="993" spans="1:2" ht="25.5">
      <c r="A993" s="1274" t="s">
        <v>5264</v>
      </c>
      <c r="B993" s="1251" t="s">
        <v>5265</v>
      </c>
    </row>
    <row r="994" spans="1:2">
      <c r="A994" s="1274" t="s">
        <v>5266</v>
      </c>
      <c r="B994" s="1251" t="s">
        <v>5267</v>
      </c>
    </row>
    <row r="995" spans="1:2">
      <c r="A995" s="1248" t="s">
        <v>3929</v>
      </c>
      <c r="B995" s="1249" t="s">
        <v>3930</v>
      </c>
    </row>
    <row r="996" spans="1:2">
      <c r="A996" s="1248" t="s">
        <v>5268</v>
      </c>
      <c r="B996" s="1256" t="s">
        <v>5269</v>
      </c>
    </row>
    <row r="997" spans="1:2">
      <c r="A997" s="1274" t="s">
        <v>4386</v>
      </c>
      <c r="B997" s="1251" t="s">
        <v>4387</v>
      </c>
    </row>
    <row r="998" spans="1:2">
      <c r="A998" s="1248" t="s">
        <v>3931</v>
      </c>
      <c r="B998" s="1249" t="s">
        <v>3932</v>
      </c>
    </row>
    <row r="999" spans="1:2">
      <c r="A999" s="1267" t="s">
        <v>5270</v>
      </c>
      <c r="B999" s="1277" t="s">
        <v>5271</v>
      </c>
    </row>
    <row r="1000" spans="1:2">
      <c r="A1000" s="1248" t="s">
        <v>3933</v>
      </c>
      <c r="B1000" s="1249" t="s">
        <v>3934</v>
      </c>
    </row>
    <row r="1001" spans="1:2">
      <c r="A1001" s="1274" t="s">
        <v>3933</v>
      </c>
      <c r="B1001" s="1251" t="s">
        <v>5272</v>
      </c>
    </row>
    <row r="1002" spans="1:2">
      <c r="A1002" s="1248" t="s">
        <v>3935</v>
      </c>
      <c r="B1002" s="1249" t="s">
        <v>3936</v>
      </c>
    </row>
    <row r="1003" spans="1:2">
      <c r="A1003" s="1250" t="s">
        <v>5273</v>
      </c>
      <c r="B1003" s="1295" t="s">
        <v>5274</v>
      </c>
    </row>
    <row r="1004" spans="1:2">
      <c r="A1004" s="1248" t="s">
        <v>3937</v>
      </c>
      <c r="B1004" s="1249" t="s">
        <v>3938</v>
      </c>
    </row>
    <row r="1005" spans="1:2">
      <c r="A1005" s="1281" t="s">
        <v>4388</v>
      </c>
      <c r="B1005" s="1282" t="s">
        <v>4389</v>
      </c>
    </row>
    <row r="1006" spans="1:2">
      <c r="A1006" s="1274" t="s">
        <v>5275</v>
      </c>
      <c r="B1006" s="1251" t="s">
        <v>5276</v>
      </c>
    </row>
    <row r="1007" spans="1:2">
      <c r="A1007" s="1274" t="s">
        <v>5277</v>
      </c>
      <c r="B1007" s="1251" t="s">
        <v>5278</v>
      </c>
    </row>
    <row r="1008" spans="1:2">
      <c r="A1008" s="1274" t="s">
        <v>5279</v>
      </c>
      <c r="B1008" s="1251" t="s">
        <v>5280</v>
      </c>
    </row>
    <row r="1009" spans="1:2">
      <c r="A1009" s="1274" t="s">
        <v>5281</v>
      </c>
      <c r="B1009" s="1251" t="s">
        <v>5282</v>
      </c>
    </row>
    <row r="1010" spans="1:2">
      <c r="A1010" s="1274" t="s">
        <v>5283</v>
      </c>
      <c r="B1010" s="1251" t="s">
        <v>5284</v>
      </c>
    </row>
    <row r="1011" spans="1:2">
      <c r="A1011" s="1274" t="s">
        <v>5285</v>
      </c>
      <c r="B1011" s="1251" t="s">
        <v>5286</v>
      </c>
    </row>
    <row r="1012" spans="1:2">
      <c r="A1012" s="1267" t="s">
        <v>5287</v>
      </c>
      <c r="B1012" s="1277" t="s">
        <v>5288</v>
      </c>
    </row>
    <row r="1013" spans="1:2">
      <c r="A1013" s="1274" t="s">
        <v>5289</v>
      </c>
      <c r="B1013" s="1251" t="s">
        <v>5290</v>
      </c>
    </row>
    <row r="1014" spans="1:2">
      <c r="A1014" s="1274" t="s">
        <v>5291</v>
      </c>
      <c r="B1014" s="1251" t="s">
        <v>5292</v>
      </c>
    </row>
    <row r="1015" spans="1:2">
      <c r="A1015" s="1274" t="s">
        <v>5293</v>
      </c>
      <c r="B1015" s="1251" t="s">
        <v>5294</v>
      </c>
    </row>
    <row r="1016" spans="1:2" ht="15" customHeight="1">
      <c r="A1016" s="1274" t="s">
        <v>5295</v>
      </c>
      <c r="B1016" s="1251" t="s">
        <v>5296</v>
      </c>
    </row>
    <row r="1017" spans="1:2">
      <c r="A1017" s="1274" t="s">
        <v>5297</v>
      </c>
      <c r="B1017" s="1251" t="s">
        <v>5298</v>
      </c>
    </row>
    <row r="1018" spans="1:2">
      <c r="A1018" s="1238" t="s">
        <v>5299</v>
      </c>
      <c r="B1018" s="1264" t="s">
        <v>5300</v>
      </c>
    </row>
    <row r="1019" spans="1:2">
      <c r="A1019" s="1274" t="s">
        <v>5301</v>
      </c>
      <c r="B1019" s="1251" t="s">
        <v>5302</v>
      </c>
    </row>
    <row r="1020" spans="1:2">
      <c r="A1020" s="1248" t="s">
        <v>3939</v>
      </c>
      <c r="B1020" s="1249" t="s">
        <v>3940</v>
      </c>
    </row>
    <row r="1021" spans="1:2">
      <c r="A1021" s="1267" t="s">
        <v>7292</v>
      </c>
      <c r="B1021" s="1236" t="s">
        <v>7293</v>
      </c>
    </row>
    <row r="1022" spans="1:2">
      <c r="A1022" s="1248" t="s">
        <v>3941</v>
      </c>
      <c r="B1022" s="1249" t="s">
        <v>3942</v>
      </c>
    </row>
    <row r="1023" spans="1:2">
      <c r="A1023" s="1248" t="s">
        <v>3943</v>
      </c>
      <c r="B1023" s="1249" t="s">
        <v>3944</v>
      </c>
    </row>
    <row r="1024" spans="1:2">
      <c r="A1024" s="1274" t="s">
        <v>5303</v>
      </c>
      <c r="B1024" s="1256" t="s">
        <v>5304</v>
      </c>
    </row>
    <row r="1025" spans="1:2">
      <c r="A1025" s="1260" t="s">
        <v>5305</v>
      </c>
      <c r="B1025" s="1242" t="s">
        <v>5306</v>
      </c>
    </row>
    <row r="1026" spans="1:2">
      <c r="A1026" s="1248" t="s">
        <v>3945</v>
      </c>
      <c r="B1026" s="1249" t="s">
        <v>3946</v>
      </c>
    </row>
    <row r="1027" spans="1:2">
      <c r="A1027" s="1260" t="s">
        <v>5307</v>
      </c>
      <c r="B1027" s="1242" t="s">
        <v>5308</v>
      </c>
    </row>
    <row r="1028" spans="1:2">
      <c r="A1028" s="1260" t="s">
        <v>5309</v>
      </c>
      <c r="B1028" s="1242" t="s">
        <v>5310</v>
      </c>
    </row>
    <row r="1029" spans="1:2">
      <c r="A1029" s="1263" t="s">
        <v>3947</v>
      </c>
      <c r="B1029" s="1256" t="s">
        <v>3948</v>
      </c>
    </row>
    <row r="1030" spans="1:2">
      <c r="A1030" s="1260" t="s">
        <v>5311</v>
      </c>
      <c r="B1030" s="1242" t="s">
        <v>5312</v>
      </c>
    </row>
    <row r="1031" spans="1:2">
      <c r="A1031" s="1238" t="s">
        <v>7277</v>
      </c>
      <c r="B1031" s="1239" t="s">
        <v>7278</v>
      </c>
    </row>
    <row r="1032" spans="1:2">
      <c r="A1032" s="1238" t="s">
        <v>3949</v>
      </c>
      <c r="B1032" s="1239" t="s">
        <v>3950</v>
      </c>
    </row>
    <row r="1033" spans="1:2">
      <c r="A1033" s="1260" t="s">
        <v>5313</v>
      </c>
      <c r="B1033" s="1242" t="s">
        <v>5314</v>
      </c>
    </row>
    <row r="1034" spans="1:2">
      <c r="A1034" s="1260" t="s">
        <v>5315</v>
      </c>
      <c r="B1034" s="1242" t="s">
        <v>5316</v>
      </c>
    </row>
    <row r="1035" spans="1:2">
      <c r="A1035" s="1238" t="s">
        <v>5317</v>
      </c>
      <c r="B1035" s="1239" t="s">
        <v>5318</v>
      </c>
    </row>
    <row r="1036" spans="1:2">
      <c r="A1036" s="1238" t="s">
        <v>5319</v>
      </c>
      <c r="B1036" s="1239" t="s">
        <v>5320</v>
      </c>
    </row>
    <row r="1037" spans="1:2">
      <c r="A1037" s="1263" t="s">
        <v>3951</v>
      </c>
      <c r="B1037" s="1256" t="s">
        <v>3952</v>
      </c>
    </row>
    <row r="1038" spans="1:2" ht="25.5">
      <c r="A1038" s="1238" t="s">
        <v>5321</v>
      </c>
      <c r="B1038" s="1239" t="s">
        <v>5322</v>
      </c>
    </row>
    <row r="1039" spans="1:2">
      <c r="A1039" s="1238" t="s">
        <v>5323</v>
      </c>
      <c r="B1039" s="1264" t="s">
        <v>5324</v>
      </c>
    </row>
    <row r="1040" spans="1:2" ht="25.5">
      <c r="A1040" s="1243" t="s">
        <v>5873</v>
      </c>
      <c r="B1040" s="1244" t="s">
        <v>5874</v>
      </c>
    </row>
    <row r="1041" spans="1:2">
      <c r="A1041" s="1279" t="s">
        <v>3953</v>
      </c>
      <c r="B1041" s="1280" t="s">
        <v>3954</v>
      </c>
    </row>
    <row r="1042" spans="1:2">
      <c r="A1042" s="1263" t="s">
        <v>3955</v>
      </c>
      <c r="B1042" s="1256" t="s">
        <v>3956</v>
      </c>
    </row>
    <row r="1043" spans="1:2">
      <c r="A1043" s="1274" t="s">
        <v>4390</v>
      </c>
      <c r="B1043" s="1251" t="s">
        <v>4391</v>
      </c>
    </row>
    <row r="1044" spans="1:2">
      <c r="A1044" s="1238" t="s">
        <v>7263</v>
      </c>
      <c r="B1044" s="1239" t="s">
        <v>7264</v>
      </c>
    </row>
    <row r="1045" spans="1:2">
      <c r="A1045" s="1263" t="s">
        <v>3957</v>
      </c>
      <c r="B1045" s="1256" t="s">
        <v>3958</v>
      </c>
    </row>
    <row r="1046" spans="1:2">
      <c r="A1046" s="1238" t="s">
        <v>4392</v>
      </c>
      <c r="B1046" s="1239" t="s">
        <v>4393</v>
      </c>
    </row>
    <row r="1047" spans="1:2">
      <c r="A1047" s="1248" t="s">
        <v>3959</v>
      </c>
      <c r="B1047" s="1256" t="s">
        <v>3960</v>
      </c>
    </row>
    <row r="1048" spans="1:2">
      <c r="A1048" s="1238" t="s">
        <v>3959</v>
      </c>
      <c r="B1048" s="1239" t="s">
        <v>4394</v>
      </c>
    </row>
    <row r="1049" spans="1:2">
      <c r="A1049" s="1263" t="s">
        <v>3961</v>
      </c>
      <c r="B1049" s="1256" t="s">
        <v>3962</v>
      </c>
    </row>
    <row r="1050" spans="1:2">
      <c r="A1050" s="1283" t="s">
        <v>3961</v>
      </c>
      <c r="B1050" s="1284" t="s">
        <v>4395</v>
      </c>
    </row>
    <row r="1051" spans="1:2">
      <c r="A1051" s="1248" t="s">
        <v>3963</v>
      </c>
      <c r="B1051" s="1256" t="s">
        <v>3964</v>
      </c>
    </row>
    <row r="1052" spans="1:2" ht="25.5">
      <c r="A1052" s="1281" t="s">
        <v>4396</v>
      </c>
      <c r="B1052" s="1282" t="s">
        <v>4397</v>
      </c>
    </row>
    <row r="1053" spans="1:2">
      <c r="A1053" s="1237" t="s">
        <v>3965</v>
      </c>
      <c r="B1053" s="1236" t="s">
        <v>3966</v>
      </c>
    </row>
    <row r="1054" spans="1:2">
      <c r="A1054" s="1248" t="s">
        <v>3967</v>
      </c>
      <c r="B1054" s="1256" t="s">
        <v>3968</v>
      </c>
    </row>
    <row r="1055" spans="1:2" ht="25.5">
      <c r="A1055" s="1274" t="s">
        <v>4398</v>
      </c>
      <c r="B1055" s="1251" t="s">
        <v>4399</v>
      </c>
    </row>
    <row r="1056" spans="1:2" ht="25.5">
      <c r="A1056" s="1238" t="s">
        <v>4400</v>
      </c>
      <c r="B1056" s="1239" t="s">
        <v>4401</v>
      </c>
    </row>
    <row r="1057" spans="1:2" ht="25.5">
      <c r="A1057" s="1248" t="s">
        <v>3969</v>
      </c>
      <c r="B1057" s="1256" t="s">
        <v>3970</v>
      </c>
    </row>
    <row r="1058" spans="1:2">
      <c r="A1058" s="1238" t="s">
        <v>3971</v>
      </c>
      <c r="B1058" s="1239" t="s">
        <v>3972</v>
      </c>
    </row>
    <row r="1059" spans="1:2">
      <c r="A1059" s="1248" t="s">
        <v>3973</v>
      </c>
      <c r="B1059" s="1256" t="s">
        <v>3974</v>
      </c>
    </row>
    <row r="1060" spans="1:2" ht="14.25" customHeight="1">
      <c r="A1060" s="1238" t="s">
        <v>3973</v>
      </c>
      <c r="B1060" s="1239" t="s">
        <v>4402</v>
      </c>
    </row>
    <row r="1061" spans="1:2" ht="14.25" customHeight="1">
      <c r="A1061" s="1281" t="s">
        <v>4403</v>
      </c>
      <c r="B1061" s="1282" t="s">
        <v>4404</v>
      </c>
    </row>
    <row r="1062" spans="1:2" ht="14.25" customHeight="1">
      <c r="A1062" s="1237" t="s">
        <v>4405</v>
      </c>
      <c r="B1062" s="1236" t="s">
        <v>4406</v>
      </c>
    </row>
    <row r="1063" spans="1:2" ht="27.75" customHeight="1">
      <c r="A1063" s="1281" t="s">
        <v>4407</v>
      </c>
      <c r="B1063" s="1282" t="s">
        <v>4408</v>
      </c>
    </row>
    <row r="1064" spans="1:2">
      <c r="A1064" s="1283" t="s">
        <v>4409</v>
      </c>
      <c r="B1064" s="1284" t="s">
        <v>4410</v>
      </c>
    </row>
    <row r="1065" spans="1:2">
      <c r="A1065" s="1281" t="s">
        <v>4411</v>
      </c>
      <c r="B1065" s="1282" t="s">
        <v>4412</v>
      </c>
    </row>
    <row r="1066" spans="1:2">
      <c r="A1066" s="1281" t="s">
        <v>4413</v>
      </c>
      <c r="B1066" s="1282" t="s">
        <v>4414</v>
      </c>
    </row>
    <row r="1067" spans="1:2">
      <c r="A1067" s="1281" t="s">
        <v>4415</v>
      </c>
      <c r="B1067" s="1282" t="s">
        <v>4416</v>
      </c>
    </row>
    <row r="1068" spans="1:2" ht="14.25" customHeight="1">
      <c r="A1068" s="1281" t="s">
        <v>4417</v>
      </c>
      <c r="B1068" s="1282" t="s">
        <v>4418</v>
      </c>
    </row>
    <row r="1069" spans="1:2">
      <c r="A1069" s="1281" t="s">
        <v>4419</v>
      </c>
      <c r="B1069" s="1282" t="s">
        <v>4420</v>
      </c>
    </row>
    <row r="1070" spans="1:2">
      <c r="A1070" s="1281" t="s">
        <v>4421</v>
      </c>
      <c r="B1070" s="1282" t="s">
        <v>4422</v>
      </c>
    </row>
    <row r="1071" spans="1:2">
      <c r="A1071" s="1281" t="s">
        <v>4423</v>
      </c>
      <c r="B1071" s="1282" t="s">
        <v>4424</v>
      </c>
    </row>
    <row r="1072" spans="1:2" ht="13.5" customHeight="1">
      <c r="A1072" s="1248" t="s">
        <v>3975</v>
      </c>
      <c r="B1072" s="1256" t="s">
        <v>3976</v>
      </c>
    </row>
    <row r="1073" spans="1:2" ht="13.5" customHeight="1">
      <c r="A1073" s="1274" t="s">
        <v>4425</v>
      </c>
      <c r="B1073" s="1251" t="s">
        <v>4426</v>
      </c>
    </row>
    <row r="1074" spans="1:2">
      <c r="A1074" s="1248" t="s">
        <v>3977</v>
      </c>
      <c r="B1074" s="1256" t="s">
        <v>3978</v>
      </c>
    </row>
    <row r="1075" spans="1:2">
      <c r="A1075" s="1281" t="s">
        <v>3977</v>
      </c>
      <c r="B1075" s="1282" t="s">
        <v>4427</v>
      </c>
    </row>
    <row r="1076" spans="1:2">
      <c r="A1076" s="1281" t="s">
        <v>4428</v>
      </c>
      <c r="B1076" s="1282" t="s">
        <v>4429</v>
      </c>
    </row>
    <row r="1077" spans="1:2">
      <c r="A1077" s="1248" t="s">
        <v>3979</v>
      </c>
      <c r="B1077" s="1256" t="s">
        <v>3980</v>
      </c>
    </row>
    <row r="1078" spans="1:2">
      <c r="A1078" s="1281" t="s">
        <v>3979</v>
      </c>
      <c r="B1078" s="1282" t="s">
        <v>4430</v>
      </c>
    </row>
    <row r="1079" spans="1:2">
      <c r="A1079" s="1281" t="s">
        <v>4431</v>
      </c>
      <c r="B1079" s="1282" t="s">
        <v>4432</v>
      </c>
    </row>
    <row r="1080" spans="1:2">
      <c r="A1080" s="1281" t="s">
        <v>4433</v>
      </c>
      <c r="B1080" s="1282" t="s">
        <v>4434</v>
      </c>
    </row>
    <row r="1081" spans="1:2" ht="25.5">
      <c r="A1081" s="1274" t="s">
        <v>4435</v>
      </c>
      <c r="B1081" s="1244" t="s">
        <v>4436</v>
      </c>
    </row>
    <row r="1082" spans="1:2">
      <c r="A1082" s="1281" t="s">
        <v>4437</v>
      </c>
      <c r="B1082" s="1282" t="s">
        <v>4438</v>
      </c>
    </row>
    <row r="1083" spans="1:2">
      <c r="A1083" s="1281" t="s">
        <v>4439</v>
      </c>
      <c r="B1083" s="1282" t="s">
        <v>4440</v>
      </c>
    </row>
    <row r="1084" spans="1:2">
      <c r="A1084" s="1281" t="s">
        <v>4441</v>
      </c>
      <c r="B1084" s="1282" t="s">
        <v>4442</v>
      </c>
    </row>
    <row r="1085" spans="1:2">
      <c r="A1085" s="1248" t="s">
        <v>3981</v>
      </c>
      <c r="B1085" s="1256" t="s">
        <v>3982</v>
      </c>
    </row>
    <row r="1086" spans="1:2">
      <c r="A1086" s="1281" t="s">
        <v>3981</v>
      </c>
      <c r="B1086" s="1282" t="s">
        <v>4443</v>
      </c>
    </row>
    <row r="1087" spans="1:2" ht="25.5">
      <c r="A1087" s="1237" t="s">
        <v>4444</v>
      </c>
      <c r="B1087" s="1236" t="s">
        <v>4445</v>
      </c>
    </row>
    <row r="1088" spans="1:2">
      <c r="A1088" s="1281" t="s">
        <v>4446</v>
      </c>
      <c r="B1088" s="1282" t="s">
        <v>4447</v>
      </c>
    </row>
    <row r="1089" spans="1:2" ht="25.5">
      <c r="A1089" s="1274" t="s">
        <v>4448</v>
      </c>
      <c r="B1089" s="1251" t="s">
        <v>4449</v>
      </c>
    </row>
    <row r="1090" spans="1:2">
      <c r="A1090" s="1281" t="s">
        <v>4450</v>
      </c>
      <c r="B1090" s="1282" t="s">
        <v>4451</v>
      </c>
    </row>
    <row r="1091" spans="1:2">
      <c r="A1091" s="1250" t="s">
        <v>4452</v>
      </c>
      <c r="B1091" s="1251" t="s">
        <v>4453</v>
      </c>
    </row>
    <row r="1092" spans="1:2" ht="13.5" customHeight="1">
      <c r="A1092" s="1274" t="s">
        <v>4454</v>
      </c>
      <c r="B1092" s="1251" t="s">
        <v>4455</v>
      </c>
    </row>
    <row r="1093" spans="1:2">
      <c r="A1093" s="1245" t="s">
        <v>4454</v>
      </c>
      <c r="B1093" s="1246" t="s">
        <v>5410</v>
      </c>
    </row>
    <row r="1094" spans="1:2">
      <c r="A1094" s="1281" t="s">
        <v>4456</v>
      </c>
      <c r="B1094" s="1282" t="s">
        <v>4457</v>
      </c>
    </row>
    <row r="1095" spans="1:2">
      <c r="A1095" s="1281" t="s">
        <v>4458</v>
      </c>
      <c r="B1095" s="1282" t="s">
        <v>4459</v>
      </c>
    </row>
    <row r="1096" spans="1:2">
      <c r="A1096" s="1248" t="s">
        <v>3983</v>
      </c>
      <c r="B1096" s="1256" t="s">
        <v>3984</v>
      </c>
    </row>
    <row r="1097" spans="1:2">
      <c r="A1097" s="1274" t="s">
        <v>3983</v>
      </c>
      <c r="B1097" s="1251" t="s">
        <v>4460</v>
      </c>
    </row>
    <row r="1098" spans="1:2">
      <c r="A1098" s="1281" t="s">
        <v>4461</v>
      </c>
      <c r="B1098" s="1282" t="s">
        <v>4462</v>
      </c>
    </row>
    <row r="1099" spans="1:2" ht="15.75" customHeight="1">
      <c r="A1099" s="1243" t="s">
        <v>5612</v>
      </c>
      <c r="B1099" s="1244" t="s">
        <v>5613</v>
      </c>
    </row>
    <row r="1100" spans="1:2" ht="15.75" customHeight="1">
      <c r="A1100" s="1238" t="s">
        <v>3985</v>
      </c>
      <c r="B1100" s="1239" t="s">
        <v>3986</v>
      </c>
    </row>
    <row r="1101" spans="1:2" ht="15.75" customHeight="1">
      <c r="A1101" s="1281" t="s">
        <v>4463</v>
      </c>
      <c r="B1101" s="1282" t="s">
        <v>4464</v>
      </c>
    </row>
    <row r="1102" spans="1:2" ht="12.75" customHeight="1">
      <c r="A1102" s="1281" t="s">
        <v>4465</v>
      </c>
      <c r="B1102" s="1282" t="s">
        <v>4466</v>
      </c>
    </row>
    <row r="1103" spans="1:2" ht="15" customHeight="1">
      <c r="A1103" s="1274" t="s">
        <v>4467</v>
      </c>
      <c r="B1103" s="1251" t="s">
        <v>4468</v>
      </c>
    </row>
    <row r="1104" spans="1:2" ht="14.25" customHeight="1">
      <c r="A1104" s="1281" t="s">
        <v>4469</v>
      </c>
      <c r="B1104" s="1282" t="s">
        <v>4470</v>
      </c>
    </row>
    <row r="1105" spans="1:2">
      <c r="A1105" s="1238" t="s">
        <v>4471</v>
      </c>
      <c r="B1105" s="1239" t="s">
        <v>4472</v>
      </c>
    </row>
    <row r="1106" spans="1:2">
      <c r="A1106" s="1248" t="s">
        <v>3987</v>
      </c>
      <c r="B1106" s="1256" t="s">
        <v>3988</v>
      </c>
    </row>
    <row r="1107" spans="1:2">
      <c r="A1107" s="1238" t="s">
        <v>5411</v>
      </c>
      <c r="B1107" s="1239" t="s">
        <v>5412</v>
      </c>
    </row>
    <row r="1108" spans="1:2">
      <c r="A1108" s="1243" t="s">
        <v>5411</v>
      </c>
      <c r="B1108" s="1244" t="s">
        <v>5614</v>
      </c>
    </row>
    <row r="1109" spans="1:2">
      <c r="A1109" s="1260" t="s">
        <v>5411</v>
      </c>
      <c r="B1109" s="1242" t="s">
        <v>5875</v>
      </c>
    </row>
    <row r="1110" spans="1:2">
      <c r="A1110" s="1248" t="s">
        <v>6640</v>
      </c>
      <c r="B1110" s="1249" t="s">
        <v>6641</v>
      </c>
    </row>
    <row r="1111" spans="1:2">
      <c r="A1111" s="1281" t="s">
        <v>4473</v>
      </c>
      <c r="B1111" s="1282" t="s">
        <v>4474</v>
      </c>
    </row>
    <row r="1112" spans="1:2">
      <c r="A1112" s="1243" t="s">
        <v>4473</v>
      </c>
      <c r="B1112" s="1239" t="s">
        <v>5730</v>
      </c>
    </row>
    <row r="1113" spans="1:2">
      <c r="A1113" s="569" t="s">
        <v>7294</v>
      </c>
      <c r="B1113" s="1251" t="s">
        <v>7295</v>
      </c>
    </row>
    <row r="1114" spans="1:2">
      <c r="A1114" s="1250" t="s">
        <v>4475</v>
      </c>
      <c r="B1114" s="1251" t="s">
        <v>1001</v>
      </c>
    </row>
    <row r="1115" spans="1:2" ht="15" customHeight="1">
      <c r="A1115" s="1238" t="s">
        <v>4476</v>
      </c>
      <c r="B1115" s="1239" t="s">
        <v>4477</v>
      </c>
    </row>
    <row r="1116" spans="1:2" ht="15" customHeight="1">
      <c r="A1116" s="1274" t="s">
        <v>4478</v>
      </c>
      <c r="B1116" s="1251" t="s">
        <v>4479</v>
      </c>
    </row>
    <row r="1117" spans="1:2">
      <c r="A1117" s="1281" t="s">
        <v>4480</v>
      </c>
      <c r="B1117" s="1282" t="s">
        <v>4481</v>
      </c>
    </row>
    <row r="1118" spans="1:2">
      <c r="A1118" s="1274" t="s">
        <v>4482</v>
      </c>
      <c r="B1118" s="1251" t="s">
        <v>4483</v>
      </c>
    </row>
    <row r="1119" spans="1:2">
      <c r="A1119" s="1281" t="s">
        <v>4484</v>
      </c>
      <c r="B1119" s="1282" t="s">
        <v>4485</v>
      </c>
    </row>
    <row r="1120" spans="1:2">
      <c r="A1120" s="1248" t="s">
        <v>3989</v>
      </c>
      <c r="B1120" s="1256" t="s">
        <v>3990</v>
      </c>
    </row>
    <row r="1121" spans="1:2">
      <c r="A1121" s="1240" t="s">
        <v>3989</v>
      </c>
      <c r="B1121" s="1272" t="s">
        <v>5325</v>
      </c>
    </row>
    <row r="1122" spans="1:2">
      <c r="A1122" s="1283" t="s">
        <v>4486</v>
      </c>
      <c r="B1122" s="1284" t="s">
        <v>4487</v>
      </c>
    </row>
    <row r="1123" spans="1:2">
      <c r="A1123" s="1250" t="s">
        <v>4488</v>
      </c>
      <c r="B1123" s="1251" t="s">
        <v>4489</v>
      </c>
    </row>
    <row r="1124" spans="1:2">
      <c r="A1124" s="1238" t="s">
        <v>4490</v>
      </c>
      <c r="B1124" s="1239" t="s">
        <v>4491</v>
      </c>
    </row>
    <row r="1125" spans="1:2" ht="13.5" customHeight="1">
      <c r="A1125" s="1281" t="s">
        <v>4492</v>
      </c>
      <c r="B1125" s="1282" t="s">
        <v>4493</v>
      </c>
    </row>
    <row r="1126" spans="1:2" ht="25.5">
      <c r="A1126" s="1238" t="s">
        <v>4494</v>
      </c>
      <c r="B1126" s="1239" t="s">
        <v>4495</v>
      </c>
    </row>
    <row r="1127" spans="1:2">
      <c r="A1127" s="1238" t="s">
        <v>3991</v>
      </c>
      <c r="B1127" s="1239" t="s">
        <v>3992</v>
      </c>
    </row>
    <row r="1128" spans="1:2">
      <c r="A1128" s="1281" t="s">
        <v>3991</v>
      </c>
      <c r="B1128" s="1282" t="s">
        <v>4496</v>
      </c>
    </row>
    <row r="1129" spans="1:2">
      <c r="A1129" s="1248" t="s">
        <v>3993</v>
      </c>
      <c r="B1129" s="1256" t="s">
        <v>3994</v>
      </c>
    </row>
    <row r="1130" spans="1:2">
      <c r="A1130" s="1281" t="s">
        <v>3993</v>
      </c>
      <c r="B1130" s="1282" t="s">
        <v>4497</v>
      </c>
    </row>
    <row r="1131" spans="1:2">
      <c r="A1131" s="1248" t="s">
        <v>3995</v>
      </c>
      <c r="B1131" s="1256" t="s">
        <v>3996</v>
      </c>
    </row>
    <row r="1132" spans="1:2">
      <c r="A1132" s="1237" t="s">
        <v>3995</v>
      </c>
      <c r="B1132" s="1236" t="s">
        <v>4498</v>
      </c>
    </row>
    <row r="1133" spans="1:2">
      <c r="A1133" s="1248" t="s">
        <v>3997</v>
      </c>
      <c r="B1133" s="1256" t="s">
        <v>3998</v>
      </c>
    </row>
    <row r="1134" spans="1:2">
      <c r="A1134" s="1248" t="s">
        <v>3999</v>
      </c>
      <c r="B1134" s="1256" t="s">
        <v>4000</v>
      </c>
    </row>
    <row r="1135" spans="1:2">
      <c r="A1135" s="1238" t="s">
        <v>3999</v>
      </c>
      <c r="B1135" s="1239" t="s">
        <v>4499</v>
      </c>
    </row>
    <row r="1136" spans="1:2">
      <c r="A1136" s="1250" t="s">
        <v>4500</v>
      </c>
      <c r="B1136" s="1251" t="s">
        <v>4501</v>
      </c>
    </row>
    <row r="1137" spans="1:2">
      <c r="A1137" s="1267" t="s">
        <v>4502</v>
      </c>
      <c r="B1137" s="1236" t="s">
        <v>4503</v>
      </c>
    </row>
    <row r="1138" spans="1:2">
      <c r="A1138" s="1248" t="s">
        <v>4001</v>
      </c>
      <c r="B1138" s="1256" t="s">
        <v>4002</v>
      </c>
    </row>
    <row r="1139" spans="1:2">
      <c r="A1139" s="1260" t="s">
        <v>4001</v>
      </c>
      <c r="B1139" s="1242" t="s">
        <v>4504</v>
      </c>
    </row>
    <row r="1140" spans="1:2" ht="12" customHeight="1">
      <c r="A1140" s="1268" t="s">
        <v>4505</v>
      </c>
      <c r="B1140" s="1269" t="s">
        <v>4506</v>
      </c>
    </row>
    <row r="1141" spans="1:2">
      <c r="A1141" s="1260" t="s">
        <v>4507</v>
      </c>
      <c r="B1141" s="1242" t="s">
        <v>4508</v>
      </c>
    </row>
    <row r="1142" spans="1:2">
      <c r="A1142" s="1260" t="s">
        <v>4509</v>
      </c>
      <c r="B1142" s="1242" t="s">
        <v>4510</v>
      </c>
    </row>
    <row r="1143" spans="1:2" ht="25.5">
      <c r="A1143" s="1260" t="s">
        <v>4511</v>
      </c>
      <c r="B1143" s="1242" t="s">
        <v>4512</v>
      </c>
    </row>
    <row r="1144" spans="1:2">
      <c r="A1144" s="1260" t="s">
        <v>4513</v>
      </c>
      <c r="B1144" s="1242" t="s">
        <v>4514</v>
      </c>
    </row>
    <row r="1145" spans="1:2">
      <c r="A1145" s="1248" t="s">
        <v>4003</v>
      </c>
      <c r="B1145" s="1256" t="s">
        <v>4004</v>
      </c>
    </row>
    <row r="1146" spans="1:2">
      <c r="A1146" s="1238" t="s">
        <v>4003</v>
      </c>
      <c r="B1146" s="1239" t="s">
        <v>4515</v>
      </c>
    </row>
    <row r="1147" spans="1:2">
      <c r="A1147" s="1260" t="s">
        <v>4516</v>
      </c>
      <c r="B1147" s="1242" t="s">
        <v>4517</v>
      </c>
    </row>
    <row r="1148" spans="1:2" ht="16.5" customHeight="1">
      <c r="A1148" s="1260" t="s">
        <v>4518</v>
      </c>
      <c r="B1148" s="1242" t="s">
        <v>4519</v>
      </c>
    </row>
    <row r="1149" spans="1:2">
      <c r="A1149" s="1260" t="s">
        <v>4520</v>
      </c>
      <c r="B1149" s="1242" t="s">
        <v>4521</v>
      </c>
    </row>
    <row r="1150" spans="1:2">
      <c r="A1150" s="1260" t="s">
        <v>4522</v>
      </c>
      <c r="B1150" s="1242" t="s">
        <v>4523</v>
      </c>
    </row>
    <row r="1151" spans="1:2">
      <c r="A1151" s="1260" t="s">
        <v>4524</v>
      </c>
      <c r="B1151" s="1242" t="s">
        <v>4525</v>
      </c>
    </row>
    <row r="1152" spans="1:2">
      <c r="A1152" s="1238" t="s">
        <v>4526</v>
      </c>
      <c r="B1152" s="1239" t="s">
        <v>4527</v>
      </c>
    </row>
    <row r="1153" spans="1:2">
      <c r="A1153" s="1238" t="s">
        <v>4528</v>
      </c>
      <c r="B1153" s="1239" t="s">
        <v>4529</v>
      </c>
    </row>
    <row r="1154" spans="1:2">
      <c r="A1154" s="1283" t="s">
        <v>4530</v>
      </c>
      <c r="B1154" s="1284" t="s">
        <v>4531</v>
      </c>
    </row>
    <row r="1155" spans="1:2">
      <c r="A1155" s="1263" t="s">
        <v>4005</v>
      </c>
      <c r="B1155" s="1256" t="s">
        <v>4006</v>
      </c>
    </row>
    <row r="1156" spans="1:2" ht="13.5" customHeight="1">
      <c r="A1156" s="1238" t="s">
        <v>4007</v>
      </c>
      <c r="B1156" s="1256" t="s">
        <v>4008</v>
      </c>
    </row>
    <row r="1157" spans="1:2" ht="15.75" customHeight="1">
      <c r="A1157" s="1238" t="s">
        <v>4007</v>
      </c>
      <c r="B1157" s="1239" t="s">
        <v>4532</v>
      </c>
    </row>
    <row r="1158" spans="1:2" ht="15.75" customHeight="1">
      <c r="A1158" s="1238" t="s">
        <v>4009</v>
      </c>
      <c r="B1158" s="1239" t="s">
        <v>4010</v>
      </c>
    </row>
    <row r="1159" spans="1:2" ht="15.75" customHeight="1">
      <c r="A1159" s="1267" t="s">
        <v>4009</v>
      </c>
      <c r="B1159" s="1236" t="s">
        <v>4533</v>
      </c>
    </row>
    <row r="1160" spans="1:2" ht="15.75" customHeight="1">
      <c r="A1160" s="1267" t="s">
        <v>4011</v>
      </c>
      <c r="B1160" s="1236" t="s">
        <v>4012</v>
      </c>
    </row>
    <row r="1161" spans="1:2" ht="15.75" customHeight="1">
      <c r="A1161" s="1238" t="s">
        <v>4011</v>
      </c>
      <c r="B1161" s="1239" t="s">
        <v>4534</v>
      </c>
    </row>
    <row r="1162" spans="1:2" ht="15.75" customHeight="1">
      <c r="A1162" s="1285" t="s">
        <v>4011</v>
      </c>
      <c r="B1162" s="1296" t="s">
        <v>5326</v>
      </c>
    </row>
    <row r="1163" spans="1:2" ht="15.75" customHeight="1">
      <c r="A1163" s="1237" t="s">
        <v>4535</v>
      </c>
      <c r="B1163" s="1236" t="s">
        <v>4536</v>
      </c>
    </row>
    <row r="1164" spans="1:2" ht="15.75" customHeight="1">
      <c r="A1164" s="1260" t="s">
        <v>4537</v>
      </c>
      <c r="B1164" s="1242" t="s">
        <v>4538</v>
      </c>
    </row>
    <row r="1165" spans="1:2" ht="15.75" customHeight="1">
      <c r="A1165" s="1260" t="s">
        <v>4539</v>
      </c>
      <c r="B1165" s="1242" t="s">
        <v>4540</v>
      </c>
    </row>
    <row r="1166" spans="1:2" ht="15.75" customHeight="1">
      <c r="A1166" s="1267" t="s">
        <v>4013</v>
      </c>
      <c r="B1166" s="1236" t="s">
        <v>4014</v>
      </c>
    </row>
    <row r="1167" spans="1:2" ht="15.75" customHeight="1">
      <c r="A1167" s="1260" t="s">
        <v>4541</v>
      </c>
      <c r="B1167" s="1242" t="s">
        <v>4542</v>
      </c>
    </row>
    <row r="1168" spans="1:2" ht="15.75" customHeight="1">
      <c r="A1168" s="1260" t="s">
        <v>4543</v>
      </c>
      <c r="B1168" s="1242" t="s">
        <v>4544</v>
      </c>
    </row>
    <row r="1169" spans="1:2" ht="15.75" customHeight="1">
      <c r="A1169" s="1237" t="s">
        <v>4545</v>
      </c>
      <c r="B1169" s="1236" t="s">
        <v>4546</v>
      </c>
    </row>
    <row r="1170" spans="1:2" ht="15.75" customHeight="1">
      <c r="A1170" s="1260" t="s">
        <v>4547</v>
      </c>
      <c r="B1170" s="1242" t="s">
        <v>4548</v>
      </c>
    </row>
    <row r="1171" spans="1:2" ht="15.75" customHeight="1">
      <c r="A1171" s="1237" t="s">
        <v>4549</v>
      </c>
      <c r="B1171" s="1236" t="s">
        <v>4550</v>
      </c>
    </row>
    <row r="1172" spans="1:2" ht="15.75" customHeight="1">
      <c r="A1172" s="1238" t="s">
        <v>4551</v>
      </c>
      <c r="B1172" s="1239" t="s">
        <v>4552</v>
      </c>
    </row>
    <row r="1173" spans="1:2" ht="15.75" customHeight="1">
      <c r="A1173" s="1297" t="s">
        <v>4551</v>
      </c>
      <c r="B1173" s="1277" t="s">
        <v>5327</v>
      </c>
    </row>
    <row r="1174" spans="1:2" ht="15.75" customHeight="1">
      <c r="A1174" s="1238" t="s">
        <v>4553</v>
      </c>
      <c r="B1174" s="1239" t="s">
        <v>4554</v>
      </c>
    </row>
    <row r="1175" spans="1:2" ht="15.75" customHeight="1">
      <c r="A1175" s="1238" t="s">
        <v>4555</v>
      </c>
      <c r="B1175" s="1239" t="s">
        <v>4556</v>
      </c>
    </row>
    <row r="1176" spans="1:2" ht="15.75" customHeight="1">
      <c r="A1176" s="1267" t="s">
        <v>4015</v>
      </c>
      <c r="B1176" s="1236" t="s">
        <v>4016</v>
      </c>
    </row>
    <row r="1177" spans="1:2" ht="15.75" customHeight="1">
      <c r="A1177" s="1238" t="s">
        <v>4015</v>
      </c>
      <c r="B1177" s="1239" t="s">
        <v>4557</v>
      </c>
    </row>
    <row r="1178" spans="1:2" ht="15.75" customHeight="1">
      <c r="A1178" s="1267" t="s">
        <v>4017</v>
      </c>
      <c r="B1178" s="1236" t="s">
        <v>4018</v>
      </c>
    </row>
    <row r="1179" spans="1:2" ht="15.75" customHeight="1">
      <c r="A1179" s="1237" t="s">
        <v>4017</v>
      </c>
      <c r="B1179" s="1236" t="s">
        <v>4558</v>
      </c>
    </row>
    <row r="1180" spans="1:2" ht="15.75" customHeight="1">
      <c r="A1180" s="1267" t="s">
        <v>4559</v>
      </c>
      <c r="B1180" s="1236" t="s">
        <v>4560</v>
      </c>
    </row>
    <row r="1181" spans="1:2" ht="15.75" customHeight="1">
      <c r="A1181" s="1267" t="s">
        <v>4561</v>
      </c>
      <c r="B1181" s="1236" t="s">
        <v>4562</v>
      </c>
    </row>
    <row r="1182" spans="1:2" ht="15.75" customHeight="1">
      <c r="A1182" s="1283" t="s">
        <v>4563</v>
      </c>
      <c r="B1182" s="1284" t="s">
        <v>4564</v>
      </c>
    </row>
    <row r="1183" spans="1:2" ht="15.75" customHeight="1">
      <c r="A1183" s="1237" t="s">
        <v>4565</v>
      </c>
      <c r="B1183" s="1236" t="s">
        <v>4566</v>
      </c>
    </row>
    <row r="1184" spans="1:2" ht="15.75" customHeight="1">
      <c r="A1184" s="1267" t="s">
        <v>4567</v>
      </c>
      <c r="B1184" s="1236" t="s">
        <v>4568</v>
      </c>
    </row>
    <row r="1185" spans="1:3" ht="15.75" customHeight="1">
      <c r="A1185" s="1238" t="s">
        <v>4569</v>
      </c>
      <c r="B1185" s="1239" t="s">
        <v>4570</v>
      </c>
    </row>
    <row r="1186" spans="1:3" ht="15.75" customHeight="1">
      <c r="A1186" s="1238" t="s">
        <v>4571</v>
      </c>
      <c r="B1186" s="1239" t="s">
        <v>4572</v>
      </c>
    </row>
    <row r="1187" spans="1:3" ht="15.75" customHeight="1">
      <c r="A1187" s="1293" t="s">
        <v>4573</v>
      </c>
      <c r="B1187" s="1239" t="s">
        <v>4574</v>
      </c>
    </row>
    <row r="1188" spans="1:3" ht="15.75" customHeight="1">
      <c r="A1188" s="1238" t="s">
        <v>4575</v>
      </c>
      <c r="B1188" s="1239" t="s">
        <v>4576</v>
      </c>
    </row>
    <row r="1189" spans="1:3" ht="15.75" customHeight="1">
      <c r="A1189" s="1238" t="s">
        <v>4577</v>
      </c>
      <c r="B1189" s="1239" t="s">
        <v>4578</v>
      </c>
    </row>
    <row r="1190" spans="1:3" ht="15.75" customHeight="1">
      <c r="A1190" s="1238" t="s">
        <v>4579</v>
      </c>
      <c r="B1190" s="1239" t="s">
        <v>4580</v>
      </c>
    </row>
    <row r="1191" spans="1:3" ht="15.75" customHeight="1">
      <c r="A1191" s="1238" t="s">
        <v>4019</v>
      </c>
      <c r="B1191" s="1256" t="s">
        <v>4020</v>
      </c>
      <c r="C1191" s="329"/>
    </row>
    <row r="1192" spans="1:3" ht="15.75" customHeight="1">
      <c r="A1192" s="1267" t="s">
        <v>4019</v>
      </c>
      <c r="B1192" s="1236" t="s">
        <v>4581</v>
      </c>
    </row>
    <row r="1193" spans="1:3">
      <c r="A1193" s="1283" t="s">
        <v>4582</v>
      </c>
      <c r="B1193" s="1284" t="s">
        <v>4583</v>
      </c>
    </row>
    <row r="1194" spans="1:3">
      <c r="A1194" s="1238" t="s">
        <v>4584</v>
      </c>
      <c r="B1194" s="1239" t="s">
        <v>4585</v>
      </c>
    </row>
    <row r="1195" spans="1:3">
      <c r="A1195" s="1283" t="s">
        <v>4586</v>
      </c>
      <c r="B1195" s="1284" t="s">
        <v>4587</v>
      </c>
    </row>
    <row r="1196" spans="1:3">
      <c r="A1196" s="1283" t="s">
        <v>4588</v>
      </c>
      <c r="B1196" s="1284" t="s">
        <v>4589</v>
      </c>
    </row>
    <row r="1197" spans="1:3">
      <c r="A1197" s="1237" t="s">
        <v>4590</v>
      </c>
      <c r="B1197" s="1236" t="s">
        <v>4591</v>
      </c>
    </row>
    <row r="1198" spans="1:3">
      <c r="A1198" s="1238" t="s">
        <v>4592</v>
      </c>
      <c r="B1198" s="1239" t="s">
        <v>4593</v>
      </c>
    </row>
    <row r="1199" spans="1:3">
      <c r="A1199" s="1267" t="s">
        <v>4594</v>
      </c>
      <c r="B1199" s="1236" t="s">
        <v>4595</v>
      </c>
    </row>
    <row r="1200" spans="1:3">
      <c r="A1200" s="1238" t="s">
        <v>4596</v>
      </c>
      <c r="B1200" s="1239" t="s">
        <v>4597</v>
      </c>
    </row>
    <row r="1201" spans="1:2">
      <c r="A1201" s="1237" t="s">
        <v>4598</v>
      </c>
      <c r="B1201" s="1236" t="s">
        <v>4599</v>
      </c>
    </row>
    <row r="1202" spans="1:2">
      <c r="A1202" s="1238" t="s">
        <v>4600</v>
      </c>
      <c r="B1202" s="1239" t="s">
        <v>4601</v>
      </c>
    </row>
    <row r="1203" spans="1:2">
      <c r="A1203" s="1237" t="s">
        <v>4602</v>
      </c>
      <c r="B1203" s="1236" t="s">
        <v>4603</v>
      </c>
    </row>
    <row r="1204" spans="1:2">
      <c r="A1204" s="1283" t="s">
        <v>4604</v>
      </c>
      <c r="B1204" s="1284" t="s">
        <v>4605</v>
      </c>
    </row>
    <row r="1205" spans="1:2">
      <c r="A1205" s="1283" t="s">
        <v>4606</v>
      </c>
      <c r="B1205" s="1284" t="s">
        <v>4607</v>
      </c>
    </row>
    <row r="1206" spans="1:2">
      <c r="A1206" s="1243" t="s">
        <v>5615</v>
      </c>
      <c r="B1206" s="1244" t="s">
        <v>5616</v>
      </c>
    </row>
    <row r="1207" spans="1:2">
      <c r="A1207" s="1238" t="s">
        <v>4608</v>
      </c>
      <c r="B1207" s="1239" t="s">
        <v>4609</v>
      </c>
    </row>
    <row r="1208" spans="1:2">
      <c r="A1208" s="1283" t="s">
        <v>4610</v>
      </c>
      <c r="B1208" s="1284" t="s">
        <v>4611</v>
      </c>
    </row>
    <row r="1209" spans="1:2">
      <c r="A1209" s="1267" t="s">
        <v>4612</v>
      </c>
      <c r="B1209" s="1236" t="s">
        <v>4613</v>
      </c>
    </row>
    <row r="1210" spans="1:2">
      <c r="A1210" s="1238" t="s">
        <v>4614</v>
      </c>
      <c r="B1210" s="1239" t="s">
        <v>4615</v>
      </c>
    </row>
    <row r="1211" spans="1:2">
      <c r="A1211" s="1267" t="s">
        <v>4616</v>
      </c>
      <c r="B1211" s="1236" t="s">
        <v>4617</v>
      </c>
    </row>
    <row r="1212" spans="1:2">
      <c r="A1212" s="1238" t="s">
        <v>4618</v>
      </c>
      <c r="B1212" s="1239" t="s">
        <v>4619</v>
      </c>
    </row>
    <row r="1213" spans="1:2">
      <c r="A1213" s="1238" t="s">
        <v>4620</v>
      </c>
      <c r="B1213" s="1239" t="s">
        <v>4621</v>
      </c>
    </row>
    <row r="1214" spans="1:2">
      <c r="A1214" s="1267" t="s">
        <v>4622</v>
      </c>
      <c r="B1214" s="1236" t="s">
        <v>4623</v>
      </c>
    </row>
    <row r="1215" spans="1:2">
      <c r="A1215" s="1238" t="s">
        <v>4624</v>
      </c>
      <c r="B1215" s="1239" t="s">
        <v>4625</v>
      </c>
    </row>
    <row r="1216" spans="1:2">
      <c r="A1216" s="1237" t="s">
        <v>4626</v>
      </c>
      <c r="B1216" s="1236" t="s">
        <v>4627</v>
      </c>
    </row>
    <row r="1217" spans="1:2">
      <c r="A1217" s="1267" t="s">
        <v>4628</v>
      </c>
      <c r="B1217" s="1236" t="s">
        <v>4629</v>
      </c>
    </row>
    <row r="1218" spans="1:2">
      <c r="A1218" s="1238" t="s">
        <v>4630</v>
      </c>
      <c r="B1218" s="1239" t="s">
        <v>4631</v>
      </c>
    </row>
    <row r="1219" spans="1:2">
      <c r="A1219" s="1238" t="s">
        <v>4632</v>
      </c>
      <c r="B1219" s="1239" t="s">
        <v>4633</v>
      </c>
    </row>
    <row r="1220" spans="1:2">
      <c r="A1220" s="1237" t="s">
        <v>4634</v>
      </c>
      <c r="B1220" s="1236" t="s">
        <v>4635</v>
      </c>
    </row>
    <row r="1221" spans="1:2">
      <c r="A1221" s="1238" t="s">
        <v>4636</v>
      </c>
      <c r="B1221" s="1239" t="s">
        <v>4637</v>
      </c>
    </row>
    <row r="1222" spans="1:2">
      <c r="A1222" s="1238" t="s">
        <v>4021</v>
      </c>
      <c r="B1222" s="1256" t="s">
        <v>4022</v>
      </c>
    </row>
    <row r="1223" spans="1:2">
      <c r="A1223" s="1283" t="s">
        <v>4021</v>
      </c>
      <c r="B1223" s="1284" t="s">
        <v>4638</v>
      </c>
    </row>
    <row r="1224" spans="1:2">
      <c r="A1224" s="1238" t="s">
        <v>4639</v>
      </c>
      <c r="B1224" s="1239" t="s">
        <v>4640</v>
      </c>
    </row>
    <row r="1225" spans="1:2">
      <c r="A1225" s="1238" t="s">
        <v>4641</v>
      </c>
      <c r="B1225" s="1239" t="s">
        <v>4642</v>
      </c>
    </row>
    <row r="1226" spans="1:2">
      <c r="A1226" s="1248" t="s">
        <v>4023</v>
      </c>
      <c r="B1226" s="1256" t="s">
        <v>4024</v>
      </c>
    </row>
    <row r="1227" spans="1:2">
      <c r="A1227" s="1267" t="s">
        <v>4643</v>
      </c>
      <c r="B1227" s="1236" t="s">
        <v>4644</v>
      </c>
    </row>
    <row r="1228" spans="1:2">
      <c r="A1228" s="1238" t="s">
        <v>4645</v>
      </c>
      <c r="B1228" s="1239" t="s">
        <v>4646</v>
      </c>
    </row>
    <row r="1229" spans="1:2">
      <c r="A1229" s="1238" t="s">
        <v>4647</v>
      </c>
      <c r="B1229" s="1239" t="s">
        <v>4648</v>
      </c>
    </row>
    <row r="1230" spans="1:2">
      <c r="A1230" s="1238" t="s">
        <v>4649</v>
      </c>
      <c r="B1230" s="1239" t="s">
        <v>4650</v>
      </c>
    </row>
    <row r="1231" spans="1:2">
      <c r="A1231" s="1267" t="s">
        <v>4651</v>
      </c>
      <c r="B1231" s="1236" t="s">
        <v>4652</v>
      </c>
    </row>
    <row r="1232" spans="1:2">
      <c r="A1232" s="1238" t="s">
        <v>4653</v>
      </c>
      <c r="B1232" s="1239" t="s">
        <v>4654</v>
      </c>
    </row>
    <row r="1233" spans="1:2">
      <c r="A1233" s="1267" t="s">
        <v>4655</v>
      </c>
      <c r="B1233" s="1236" t="s">
        <v>4656</v>
      </c>
    </row>
    <row r="1234" spans="1:2">
      <c r="A1234" s="1267" t="s">
        <v>4657</v>
      </c>
      <c r="B1234" s="1236" t="s">
        <v>4658</v>
      </c>
    </row>
    <row r="1235" spans="1:2">
      <c r="A1235" s="1238" t="s">
        <v>4659</v>
      </c>
      <c r="B1235" s="1239" t="s">
        <v>4660</v>
      </c>
    </row>
    <row r="1236" spans="1:2">
      <c r="A1236" s="1238" t="s">
        <v>4661</v>
      </c>
      <c r="B1236" s="1239" t="s">
        <v>4662</v>
      </c>
    </row>
    <row r="1237" spans="1:2">
      <c r="A1237" s="1248" t="s">
        <v>4025</v>
      </c>
      <c r="B1237" s="1256" t="s">
        <v>3988</v>
      </c>
    </row>
    <row r="1238" spans="1:2">
      <c r="A1238" s="1237" t="s">
        <v>4663</v>
      </c>
      <c r="B1238" s="1236" t="s">
        <v>4664</v>
      </c>
    </row>
    <row r="1239" spans="1:2">
      <c r="A1239" s="1238" t="s">
        <v>7279</v>
      </c>
      <c r="B1239" s="1239" t="s">
        <v>7280</v>
      </c>
    </row>
    <row r="1240" spans="1:2">
      <c r="A1240" s="1237" t="s">
        <v>4665</v>
      </c>
      <c r="B1240" s="1236" t="s">
        <v>4666</v>
      </c>
    </row>
    <row r="1241" spans="1:2">
      <c r="A1241" s="1238" t="s">
        <v>4667</v>
      </c>
      <c r="B1241" s="1239" t="s">
        <v>4668</v>
      </c>
    </row>
    <row r="1242" spans="1:2">
      <c r="A1242" s="1238" t="s">
        <v>4669</v>
      </c>
      <c r="B1242" s="1239" t="s">
        <v>4670</v>
      </c>
    </row>
    <row r="1243" spans="1:2">
      <c r="A1243" s="1238" t="s">
        <v>4671</v>
      </c>
      <c r="B1243" s="1239" t="s">
        <v>4672</v>
      </c>
    </row>
    <row r="1244" spans="1:2">
      <c r="A1244" s="1238" t="s">
        <v>4673</v>
      </c>
      <c r="B1244" s="1239" t="s">
        <v>4674</v>
      </c>
    </row>
    <row r="1245" spans="1:2">
      <c r="A1245" s="1238" t="s">
        <v>4675</v>
      </c>
      <c r="B1245" s="1239" t="s">
        <v>4676</v>
      </c>
    </row>
    <row r="1246" spans="1:2">
      <c r="A1246" s="1238" t="s">
        <v>4677</v>
      </c>
      <c r="B1246" s="1239" t="s">
        <v>4678</v>
      </c>
    </row>
    <row r="1247" spans="1:2">
      <c r="A1247" s="1238" t="s">
        <v>5985</v>
      </c>
      <c r="B1247" s="1239" t="s">
        <v>5986</v>
      </c>
    </row>
    <row r="1248" spans="1:2">
      <c r="A1248" s="1247" t="s">
        <v>5987</v>
      </c>
      <c r="B1248" s="1246" t="s">
        <v>5988</v>
      </c>
    </row>
    <row r="1249" spans="1:2">
      <c r="A1249" s="1238" t="s">
        <v>5989</v>
      </c>
      <c r="B1249" s="1239" t="s">
        <v>5990</v>
      </c>
    </row>
    <row r="1250" spans="1:2">
      <c r="A1250" s="1247" t="s">
        <v>5991</v>
      </c>
      <c r="B1250" s="1246" t="s">
        <v>5992</v>
      </c>
    </row>
    <row r="1251" spans="1:2">
      <c r="A1251" s="1263" t="s">
        <v>5993</v>
      </c>
      <c r="B1251" s="1256" t="s">
        <v>5994</v>
      </c>
    </row>
    <row r="1252" spans="1:2">
      <c r="A1252" s="1247" t="s">
        <v>5995</v>
      </c>
      <c r="B1252" s="1246" t="s">
        <v>5996</v>
      </c>
    </row>
    <row r="1253" spans="1:2">
      <c r="A1253" s="1238" t="s">
        <v>5997</v>
      </c>
      <c r="B1253" s="1239" t="s">
        <v>5998</v>
      </c>
    </row>
    <row r="1254" spans="1:2">
      <c r="A1254" s="1238" t="s">
        <v>5999</v>
      </c>
      <c r="B1254" s="1239" t="s">
        <v>6000</v>
      </c>
    </row>
    <row r="1255" spans="1:2">
      <c r="A1255" s="1248" t="s">
        <v>4026</v>
      </c>
      <c r="B1255" s="1256" t="s">
        <v>4027</v>
      </c>
    </row>
    <row r="1256" spans="1:2">
      <c r="A1256" s="1248" t="s">
        <v>4028</v>
      </c>
      <c r="B1256" s="1256" t="s">
        <v>4029</v>
      </c>
    </row>
    <row r="1257" spans="1:2">
      <c r="A1257" s="569" t="s">
        <v>3050</v>
      </c>
      <c r="B1257" s="1242" t="s">
        <v>3051</v>
      </c>
    </row>
    <row r="1258" spans="1:2">
      <c r="A1258" s="1238" t="s">
        <v>4030</v>
      </c>
      <c r="B1258" s="1256" t="s">
        <v>4031</v>
      </c>
    </row>
    <row r="1259" spans="1:2">
      <c r="A1259" s="1238" t="s">
        <v>4032</v>
      </c>
      <c r="B1259" s="1256" t="s">
        <v>4033</v>
      </c>
    </row>
    <row r="1260" spans="1:2">
      <c r="A1260" s="1238" t="s">
        <v>7281</v>
      </c>
      <c r="B1260" s="1239" t="s">
        <v>7282</v>
      </c>
    </row>
    <row r="1261" spans="1:2">
      <c r="A1261" s="1238" t="s">
        <v>4034</v>
      </c>
      <c r="B1261" s="1239" t="s">
        <v>4035</v>
      </c>
    </row>
    <row r="1262" spans="1:2">
      <c r="A1262" s="1248" t="s">
        <v>4036</v>
      </c>
      <c r="B1262" s="1256" t="s">
        <v>4037</v>
      </c>
    </row>
    <row r="1263" spans="1:2">
      <c r="A1263" s="1248" t="s">
        <v>4038</v>
      </c>
      <c r="B1263" s="1256" t="s">
        <v>4039</v>
      </c>
    </row>
    <row r="1264" spans="1:2">
      <c r="A1264" s="1238" t="s">
        <v>5413</v>
      </c>
      <c r="B1264" s="1239" t="s">
        <v>5414</v>
      </c>
    </row>
    <row r="1265" spans="1:2">
      <c r="A1265" s="1248" t="s">
        <v>5415</v>
      </c>
      <c r="B1265" s="1249" t="s">
        <v>5416</v>
      </c>
    </row>
    <row r="1266" spans="1:2">
      <c r="A1266" s="1260" t="s">
        <v>5415</v>
      </c>
      <c r="B1266" s="1242" t="s">
        <v>5617</v>
      </c>
    </row>
    <row r="1267" spans="1:2">
      <c r="A1267" s="1248" t="s">
        <v>4040</v>
      </c>
      <c r="B1267" s="1256" t="s">
        <v>4041</v>
      </c>
    </row>
    <row r="1268" spans="1:2">
      <c r="A1268" s="1248" t="s">
        <v>4040</v>
      </c>
      <c r="B1268" s="1249" t="s">
        <v>6642</v>
      </c>
    </row>
    <row r="1269" spans="1:2">
      <c r="A1269" s="1248" t="s">
        <v>4042</v>
      </c>
      <c r="B1269" s="1256" t="s">
        <v>4043</v>
      </c>
    </row>
    <row r="1270" spans="1:2">
      <c r="A1270" s="1250" t="s">
        <v>4042</v>
      </c>
      <c r="B1270" s="1251" t="s">
        <v>5876</v>
      </c>
    </row>
    <row r="1271" spans="1:2">
      <c r="A1271" s="1238" t="s">
        <v>7339</v>
      </c>
      <c r="B1271" s="1239" t="s">
        <v>7340</v>
      </c>
    </row>
    <row r="1272" spans="1:2">
      <c r="A1272" s="1243" t="s">
        <v>6367</v>
      </c>
      <c r="B1272" s="1244" t="s">
        <v>6368</v>
      </c>
    </row>
    <row r="1273" spans="1:2">
      <c r="A1273" s="1243" t="s">
        <v>6369</v>
      </c>
      <c r="B1273" s="1244" t="s">
        <v>6370</v>
      </c>
    </row>
    <row r="1274" spans="1:2">
      <c r="A1274" s="1243" t="s">
        <v>6371</v>
      </c>
      <c r="B1274" s="1244" t="s">
        <v>6372</v>
      </c>
    </row>
    <row r="1275" spans="1:2">
      <c r="A1275" s="1243" t="s">
        <v>6373</v>
      </c>
      <c r="B1275" s="1244" t="s">
        <v>6374</v>
      </c>
    </row>
    <row r="1276" spans="1:2">
      <c r="A1276" s="1243" t="s">
        <v>6375</v>
      </c>
      <c r="B1276" s="1244" t="s">
        <v>6376</v>
      </c>
    </row>
    <row r="1277" spans="1:2">
      <c r="A1277" s="1248" t="s">
        <v>4044</v>
      </c>
      <c r="B1277" s="1256" t="s">
        <v>4045</v>
      </c>
    </row>
    <row r="1278" spans="1:2">
      <c r="A1278" s="1248" t="s">
        <v>4046</v>
      </c>
      <c r="B1278" s="1256" t="s">
        <v>4047</v>
      </c>
    </row>
    <row r="1279" spans="1:2">
      <c r="A1279" s="1237" t="s">
        <v>4048</v>
      </c>
      <c r="B1279" s="1236" t="s">
        <v>4049</v>
      </c>
    </row>
    <row r="1280" spans="1:2" ht="25.5">
      <c r="A1280" s="1250" t="s">
        <v>4780</v>
      </c>
      <c r="B1280" s="1251" t="s">
        <v>4781</v>
      </c>
    </row>
    <row r="1281" spans="1:2">
      <c r="A1281" s="569" t="s">
        <v>7448</v>
      </c>
      <c r="B1281" s="1242" t="s">
        <v>7449</v>
      </c>
    </row>
    <row r="1282" spans="1:2">
      <c r="A1282" s="569" t="s">
        <v>7478</v>
      </c>
      <c r="B1282" s="1242" t="s">
        <v>7479</v>
      </c>
    </row>
    <row r="1283" spans="1:2">
      <c r="A1283" s="1248" t="s">
        <v>4050</v>
      </c>
      <c r="B1283" s="1256" t="s">
        <v>4051</v>
      </c>
    </row>
    <row r="1284" spans="1:2">
      <c r="A1284" s="1281" t="s">
        <v>4782</v>
      </c>
      <c r="B1284" s="1282" t="s">
        <v>4783</v>
      </c>
    </row>
    <row r="1285" spans="1:2">
      <c r="A1285" s="1243" t="s">
        <v>5731</v>
      </c>
      <c r="B1285" s="1244" t="s">
        <v>5732</v>
      </c>
    </row>
    <row r="1286" spans="1:2">
      <c r="A1286" s="1238" t="s">
        <v>4784</v>
      </c>
      <c r="B1286" s="1239" t="s">
        <v>4785</v>
      </c>
    </row>
    <row r="1287" spans="1:2">
      <c r="A1287" s="1238" t="s">
        <v>4786</v>
      </c>
      <c r="B1287" s="1239" t="s">
        <v>4787</v>
      </c>
    </row>
    <row r="1288" spans="1:2">
      <c r="A1288" s="1281" t="s">
        <v>4788</v>
      </c>
      <c r="B1288" s="1256" t="s">
        <v>4789</v>
      </c>
    </row>
    <row r="1289" spans="1:2">
      <c r="A1289" s="1238" t="s">
        <v>4790</v>
      </c>
      <c r="B1289" s="1256" t="s">
        <v>4791</v>
      </c>
    </row>
    <row r="1290" spans="1:2">
      <c r="A1290" s="1291" t="s">
        <v>4792</v>
      </c>
      <c r="B1290" s="1292" t="s">
        <v>4793</v>
      </c>
    </row>
    <row r="1291" spans="1:2">
      <c r="A1291" s="1250" t="s">
        <v>4794</v>
      </c>
      <c r="B1291" s="1251" t="s">
        <v>4795</v>
      </c>
    </row>
    <row r="1292" spans="1:2">
      <c r="A1292" s="1263" t="s">
        <v>4052</v>
      </c>
      <c r="B1292" s="1296" t="s">
        <v>4053</v>
      </c>
    </row>
    <row r="1293" spans="1:2" ht="25.5">
      <c r="A1293" s="1291" t="s">
        <v>4796</v>
      </c>
      <c r="B1293" s="1292" t="s">
        <v>4797</v>
      </c>
    </row>
    <row r="1294" spans="1:2">
      <c r="A1294" s="1291" t="s">
        <v>4798</v>
      </c>
      <c r="B1294" s="1292" t="s">
        <v>4799</v>
      </c>
    </row>
    <row r="1295" spans="1:2">
      <c r="A1295" s="1298" t="s">
        <v>4800</v>
      </c>
      <c r="B1295" s="1244" t="s">
        <v>4801</v>
      </c>
    </row>
    <row r="1296" spans="1:2">
      <c r="A1296" s="1291" t="s">
        <v>4802</v>
      </c>
      <c r="B1296" s="1292" t="s">
        <v>4803</v>
      </c>
    </row>
    <row r="1297" spans="1:2">
      <c r="A1297" s="1298" t="s">
        <v>4804</v>
      </c>
      <c r="B1297" s="1244" t="s">
        <v>4805</v>
      </c>
    </row>
    <row r="1298" spans="1:2">
      <c r="A1298" s="1274" t="s">
        <v>4806</v>
      </c>
      <c r="B1298" s="1251" t="s">
        <v>4807</v>
      </c>
    </row>
    <row r="1299" spans="1:2">
      <c r="A1299" s="1238" t="s">
        <v>4808</v>
      </c>
      <c r="B1299" s="1239" t="s">
        <v>4809</v>
      </c>
    </row>
    <row r="1300" spans="1:2">
      <c r="A1300" s="1243" t="s">
        <v>5733</v>
      </c>
      <c r="B1300" s="1244" t="s">
        <v>5734</v>
      </c>
    </row>
    <row r="1301" spans="1:2">
      <c r="A1301" s="1243" t="s">
        <v>5735</v>
      </c>
      <c r="B1301" s="1244" t="s">
        <v>5736</v>
      </c>
    </row>
    <row r="1302" spans="1:2">
      <c r="A1302" s="1248" t="s">
        <v>5735</v>
      </c>
      <c r="B1302" s="1249" t="s">
        <v>6643</v>
      </c>
    </row>
    <row r="1303" spans="1:2">
      <c r="A1303" s="1243" t="s">
        <v>5737</v>
      </c>
      <c r="B1303" s="1244" t="s">
        <v>5738</v>
      </c>
    </row>
    <row r="1304" spans="1:2">
      <c r="A1304" s="1243" t="s">
        <v>5739</v>
      </c>
      <c r="B1304" s="1244" t="s">
        <v>5740</v>
      </c>
    </row>
    <row r="1305" spans="1:2">
      <c r="A1305" s="1243" t="s">
        <v>5741</v>
      </c>
      <c r="B1305" s="1244" t="s">
        <v>5742</v>
      </c>
    </row>
    <row r="1306" spans="1:2">
      <c r="A1306" s="1238" t="s">
        <v>4054</v>
      </c>
      <c r="B1306" s="1239" t="s">
        <v>4055</v>
      </c>
    </row>
    <row r="1307" spans="1:2">
      <c r="A1307" s="1243" t="s">
        <v>4054</v>
      </c>
      <c r="B1307" s="1244" t="s">
        <v>5743</v>
      </c>
    </row>
    <row r="1308" spans="1:2">
      <c r="A1308" s="1243" t="s">
        <v>5744</v>
      </c>
      <c r="B1308" s="1244" t="s">
        <v>5745</v>
      </c>
    </row>
    <row r="1309" spans="1:2">
      <c r="A1309" s="1281" t="s">
        <v>4810</v>
      </c>
      <c r="B1309" s="1282" t="s">
        <v>4811</v>
      </c>
    </row>
    <row r="1310" spans="1:2">
      <c r="A1310" s="1281" t="s">
        <v>4812</v>
      </c>
      <c r="B1310" s="1282" t="s">
        <v>4813</v>
      </c>
    </row>
    <row r="1311" spans="1:2">
      <c r="A1311" s="1238" t="s">
        <v>4814</v>
      </c>
      <c r="B1311" s="1239" t="s">
        <v>4815</v>
      </c>
    </row>
    <row r="1312" spans="1:2">
      <c r="A1312" s="1243" t="s">
        <v>5746</v>
      </c>
      <c r="B1312" s="1244" t="s">
        <v>5747</v>
      </c>
    </row>
    <row r="1313" spans="1:2">
      <c r="A1313" s="1267" t="s">
        <v>4056</v>
      </c>
      <c r="B1313" s="1236" t="s">
        <v>4057</v>
      </c>
    </row>
    <row r="1314" spans="1:2">
      <c r="A1314" s="1238" t="s">
        <v>4056</v>
      </c>
      <c r="B1314" s="1239" t="s">
        <v>4816</v>
      </c>
    </row>
    <row r="1315" spans="1:2">
      <c r="A1315" s="1250" t="s">
        <v>4817</v>
      </c>
      <c r="B1315" s="1251" t="s">
        <v>4818</v>
      </c>
    </row>
    <row r="1316" spans="1:2">
      <c r="A1316" s="1281" t="s">
        <v>4819</v>
      </c>
      <c r="B1316" s="1282" t="s">
        <v>4820</v>
      </c>
    </row>
    <row r="1317" spans="1:2">
      <c r="A1317" s="1281" t="s">
        <v>4821</v>
      </c>
      <c r="B1317" s="1282" t="s">
        <v>4822</v>
      </c>
    </row>
    <row r="1318" spans="1:2">
      <c r="A1318" s="1281" t="s">
        <v>4823</v>
      </c>
      <c r="B1318" s="1282" t="s">
        <v>4824</v>
      </c>
    </row>
    <row r="1319" spans="1:2">
      <c r="A1319" s="1281" t="s">
        <v>4825</v>
      </c>
      <c r="B1319" s="1282" t="s">
        <v>4826</v>
      </c>
    </row>
    <row r="1320" spans="1:2">
      <c r="A1320" s="1281" t="s">
        <v>4827</v>
      </c>
      <c r="B1320" s="1282" t="s">
        <v>4828</v>
      </c>
    </row>
    <row r="1321" spans="1:2">
      <c r="A1321" s="1281" t="s">
        <v>4829</v>
      </c>
      <c r="B1321" s="1282" t="s">
        <v>4830</v>
      </c>
    </row>
    <row r="1322" spans="1:2">
      <c r="A1322" s="1238" t="s">
        <v>4831</v>
      </c>
      <c r="B1322" s="1239" t="s">
        <v>4832</v>
      </c>
    </row>
    <row r="1323" spans="1:2">
      <c r="A1323" s="1274" t="s">
        <v>4833</v>
      </c>
      <c r="B1323" s="1251" t="s">
        <v>4834</v>
      </c>
    </row>
    <row r="1324" spans="1:2">
      <c r="A1324" s="1243" t="s">
        <v>5748</v>
      </c>
      <c r="B1324" s="1244" t="s">
        <v>5749</v>
      </c>
    </row>
    <row r="1325" spans="1:2">
      <c r="A1325" s="1281" t="s">
        <v>4835</v>
      </c>
      <c r="B1325" s="1282" t="s">
        <v>4836</v>
      </c>
    </row>
    <row r="1326" spans="1:2">
      <c r="A1326" s="1274" t="s">
        <v>4837</v>
      </c>
      <c r="B1326" s="1251" t="s">
        <v>4838</v>
      </c>
    </row>
    <row r="1327" spans="1:2">
      <c r="A1327" s="1281" t="s">
        <v>4839</v>
      </c>
      <c r="B1327" s="1256" t="s">
        <v>4840</v>
      </c>
    </row>
    <row r="1328" spans="1:2">
      <c r="A1328" s="1238" t="s">
        <v>4841</v>
      </c>
      <c r="B1328" s="1239" t="s">
        <v>4842</v>
      </c>
    </row>
    <row r="1329" spans="1:2">
      <c r="A1329" s="1238" t="s">
        <v>4843</v>
      </c>
      <c r="B1329" s="1239" t="s">
        <v>4844</v>
      </c>
    </row>
    <row r="1330" spans="1:2">
      <c r="A1330" s="1250" t="s">
        <v>4845</v>
      </c>
      <c r="B1330" s="1251" t="s">
        <v>4846</v>
      </c>
    </row>
    <row r="1331" spans="1:2">
      <c r="A1331" s="1238" t="s">
        <v>4847</v>
      </c>
      <c r="B1331" s="1239" t="s">
        <v>4848</v>
      </c>
    </row>
    <row r="1332" spans="1:2">
      <c r="A1332" s="1281" t="s">
        <v>4849</v>
      </c>
      <c r="B1332" s="1282" t="s">
        <v>4850</v>
      </c>
    </row>
    <row r="1333" spans="1:2">
      <c r="A1333" s="1238" t="s">
        <v>4851</v>
      </c>
      <c r="B1333" s="1239" t="s">
        <v>4852</v>
      </c>
    </row>
    <row r="1334" spans="1:2">
      <c r="A1334" s="1281" t="s">
        <v>4853</v>
      </c>
      <c r="B1334" s="1282" t="s">
        <v>4854</v>
      </c>
    </row>
    <row r="1335" spans="1:2">
      <c r="A1335" s="1281" t="s">
        <v>4855</v>
      </c>
      <c r="B1335" s="1282" t="s">
        <v>4856</v>
      </c>
    </row>
    <row r="1336" spans="1:2">
      <c r="A1336" s="1237" t="s">
        <v>4857</v>
      </c>
      <c r="B1336" s="1299" t="s">
        <v>4858</v>
      </c>
    </row>
    <row r="1337" spans="1:2">
      <c r="A1337" s="1281" t="s">
        <v>4859</v>
      </c>
      <c r="B1337" s="1282" t="s">
        <v>4860</v>
      </c>
    </row>
    <row r="1338" spans="1:2">
      <c r="A1338" s="1274" t="s">
        <v>4861</v>
      </c>
      <c r="B1338" s="1251" t="s">
        <v>4862</v>
      </c>
    </row>
    <row r="1339" spans="1:2">
      <c r="A1339" s="1238" t="s">
        <v>4863</v>
      </c>
      <c r="B1339" s="1239" t="s">
        <v>4864</v>
      </c>
    </row>
    <row r="1340" spans="1:2">
      <c r="A1340" s="1250" t="s">
        <v>4865</v>
      </c>
      <c r="B1340" s="1300" t="s">
        <v>4866</v>
      </c>
    </row>
    <row r="1341" spans="1:2">
      <c r="A1341" s="1250" t="s">
        <v>4867</v>
      </c>
      <c r="B1341" s="1251" t="s">
        <v>4868</v>
      </c>
    </row>
    <row r="1342" spans="1:2">
      <c r="A1342" s="1274" t="s">
        <v>4869</v>
      </c>
      <c r="B1342" s="1251" t="s">
        <v>4870</v>
      </c>
    </row>
    <row r="1343" spans="1:2">
      <c r="A1343" s="1250" t="s">
        <v>4871</v>
      </c>
      <c r="B1343" s="1251" t="s">
        <v>4872</v>
      </c>
    </row>
    <row r="1344" spans="1:2">
      <c r="A1344" s="1238" t="s">
        <v>4873</v>
      </c>
      <c r="B1344" s="1239" t="s">
        <v>4874</v>
      </c>
    </row>
    <row r="1345" spans="1:2">
      <c r="A1345" s="1281" t="s">
        <v>4875</v>
      </c>
      <c r="B1345" s="1282" t="s">
        <v>4876</v>
      </c>
    </row>
    <row r="1346" spans="1:2">
      <c r="A1346" s="1281" t="s">
        <v>4877</v>
      </c>
      <c r="B1346" s="1282" t="s">
        <v>4878</v>
      </c>
    </row>
    <row r="1347" spans="1:2">
      <c r="A1347" s="1243" t="s">
        <v>5750</v>
      </c>
      <c r="B1347" s="1244" t="s">
        <v>5751</v>
      </c>
    </row>
    <row r="1348" spans="1:2">
      <c r="A1348" s="1267" t="s">
        <v>4879</v>
      </c>
      <c r="B1348" s="1236" t="s">
        <v>4880</v>
      </c>
    </row>
    <row r="1349" spans="1:2">
      <c r="A1349" s="1238" t="s">
        <v>4881</v>
      </c>
      <c r="B1349" s="1239" t="s">
        <v>4882</v>
      </c>
    </row>
    <row r="1350" spans="1:2">
      <c r="A1350" s="1238" t="s">
        <v>4058</v>
      </c>
      <c r="B1350" s="1239" t="s">
        <v>4059</v>
      </c>
    </row>
    <row r="1351" spans="1:2">
      <c r="A1351" s="1238" t="s">
        <v>4883</v>
      </c>
      <c r="B1351" s="1239" t="s">
        <v>4884</v>
      </c>
    </row>
    <row r="1352" spans="1:2">
      <c r="A1352" s="1250" t="s">
        <v>4885</v>
      </c>
      <c r="B1352" s="1300" t="s">
        <v>4886</v>
      </c>
    </row>
    <row r="1353" spans="1:2">
      <c r="A1353" s="1250" t="s">
        <v>4887</v>
      </c>
      <c r="B1353" s="1300" t="s">
        <v>4888</v>
      </c>
    </row>
    <row r="1354" spans="1:2">
      <c r="A1354" s="1250" t="s">
        <v>4889</v>
      </c>
      <c r="B1354" s="1300" t="s">
        <v>4890</v>
      </c>
    </row>
    <row r="1355" spans="1:2">
      <c r="A1355" s="1250" t="s">
        <v>4891</v>
      </c>
      <c r="B1355" s="1295" t="s">
        <v>4892</v>
      </c>
    </row>
    <row r="1356" spans="1:2">
      <c r="A1356" s="1238" t="s">
        <v>4893</v>
      </c>
      <c r="B1356" s="1239" t="s">
        <v>4894</v>
      </c>
    </row>
    <row r="1357" spans="1:2">
      <c r="A1357" s="1250" t="s">
        <v>4895</v>
      </c>
      <c r="B1357" s="1251" t="s">
        <v>4896</v>
      </c>
    </row>
    <row r="1358" spans="1:2">
      <c r="A1358" s="1281" t="s">
        <v>4897</v>
      </c>
      <c r="B1358" s="1282" t="s">
        <v>4898</v>
      </c>
    </row>
    <row r="1359" spans="1:2">
      <c r="A1359" s="1238" t="s">
        <v>4899</v>
      </c>
      <c r="B1359" s="1256" t="s">
        <v>4900</v>
      </c>
    </row>
    <row r="1360" spans="1:2">
      <c r="A1360" s="1281" t="s">
        <v>4901</v>
      </c>
      <c r="B1360" s="1282" t="s">
        <v>4902</v>
      </c>
    </row>
    <row r="1361" spans="1:2">
      <c r="A1361" s="1291" t="s">
        <v>4903</v>
      </c>
      <c r="B1361" s="1292" t="s">
        <v>4904</v>
      </c>
    </row>
    <row r="1362" spans="1:2">
      <c r="A1362" s="1238" t="s">
        <v>4905</v>
      </c>
      <c r="B1362" s="1239" t="s">
        <v>4906</v>
      </c>
    </row>
    <row r="1363" spans="1:2">
      <c r="A1363" s="1238" t="s">
        <v>4907</v>
      </c>
      <c r="B1363" s="1239" t="s">
        <v>4908</v>
      </c>
    </row>
    <row r="1364" spans="1:2">
      <c r="A1364" s="1281" t="s">
        <v>4909</v>
      </c>
      <c r="B1364" s="1282" t="s">
        <v>4910</v>
      </c>
    </row>
    <row r="1365" spans="1:2">
      <c r="A1365" s="1281" t="s">
        <v>4911</v>
      </c>
      <c r="B1365" s="1282" t="s">
        <v>4912</v>
      </c>
    </row>
    <row r="1366" spans="1:2">
      <c r="A1366" s="1252" t="s">
        <v>6601</v>
      </c>
      <c r="B1366" s="1253" t="s">
        <v>6602</v>
      </c>
    </row>
    <row r="1367" spans="1:2">
      <c r="A1367" s="1238" t="s">
        <v>4913</v>
      </c>
      <c r="B1367" s="1239" t="s">
        <v>7283</v>
      </c>
    </row>
    <row r="1368" spans="1:2">
      <c r="A1368" s="1250" t="s">
        <v>4913</v>
      </c>
      <c r="B1368" s="1251" t="s">
        <v>4914</v>
      </c>
    </row>
    <row r="1369" spans="1:2">
      <c r="A1369" s="1281" t="s">
        <v>4915</v>
      </c>
      <c r="B1369" s="1282" t="s">
        <v>4916</v>
      </c>
    </row>
    <row r="1370" spans="1:2">
      <c r="A1370" s="1238" t="s">
        <v>4060</v>
      </c>
      <c r="B1370" s="1239" t="s">
        <v>4061</v>
      </c>
    </row>
    <row r="1371" spans="1:2">
      <c r="A1371" s="1281" t="s">
        <v>4060</v>
      </c>
      <c r="B1371" s="1282" t="s">
        <v>4917</v>
      </c>
    </row>
    <row r="1372" spans="1:2">
      <c r="A1372" s="1238" t="s">
        <v>4062</v>
      </c>
      <c r="B1372" s="1239" t="s">
        <v>4063</v>
      </c>
    </row>
    <row r="1373" spans="1:2">
      <c r="A1373" s="1243" t="s">
        <v>5752</v>
      </c>
      <c r="B1373" s="1244" t="s">
        <v>5753</v>
      </c>
    </row>
    <row r="1374" spans="1:2">
      <c r="A1374" s="1238" t="s">
        <v>4064</v>
      </c>
      <c r="B1374" s="1239" t="s">
        <v>4065</v>
      </c>
    </row>
    <row r="1375" spans="1:2">
      <c r="A1375" s="1250" t="s">
        <v>4064</v>
      </c>
      <c r="B1375" s="1251" t="s">
        <v>4918</v>
      </c>
    </row>
    <row r="1376" spans="1:2">
      <c r="A1376" s="1238" t="s">
        <v>4066</v>
      </c>
      <c r="B1376" s="1239" t="s">
        <v>4067</v>
      </c>
    </row>
    <row r="1377" spans="1:2">
      <c r="A1377" s="1291" t="s">
        <v>4066</v>
      </c>
      <c r="B1377" s="1292" t="s">
        <v>4919</v>
      </c>
    </row>
    <row r="1378" spans="1:2">
      <c r="A1378" s="1291" t="s">
        <v>4920</v>
      </c>
      <c r="B1378" s="1256" t="s">
        <v>4921</v>
      </c>
    </row>
    <row r="1379" spans="1:2">
      <c r="A1379" s="1301" t="s">
        <v>6001</v>
      </c>
      <c r="B1379" s="1256" t="s">
        <v>6002</v>
      </c>
    </row>
    <row r="1380" spans="1:2">
      <c r="A1380" s="1238" t="s">
        <v>4068</v>
      </c>
      <c r="B1380" s="1239" t="s">
        <v>4069</v>
      </c>
    </row>
    <row r="1381" spans="1:2">
      <c r="A1381" s="1248" t="s">
        <v>4070</v>
      </c>
      <c r="B1381" s="1256" t="s">
        <v>4071</v>
      </c>
    </row>
    <row r="1382" spans="1:2">
      <c r="A1382" s="1248" t="s">
        <v>4072</v>
      </c>
      <c r="B1382" s="1256" t="s">
        <v>4073</v>
      </c>
    </row>
    <row r="1383" spans="1:2">
      <c r="A1383" s="1291" t="s">
        <v>4072</v>
      </c>
      <c r="B1383" s="1292" t="s">
        <v>4922</v>
      </c>
    </row>
    <row r="1384" spans="1:2">
      <c r="A1384" s="1243" t="s">
        <v>6377</v>
      </c>
      <c r="B1384" s="1244" t="s">
        <v>6378</v>
      </c>
    </row>
    <row r="1385" spans="1:2">
      <c r="A1385" s="1248" t="s">
        <v>4074</v>
      </c>
      <c r="B1385" s="1256" t="s">
        <v>4075</v>
      </c>
    </row>
    <row r="1386" spans="1:2">
      <c r="A1386" s="1248" t="s">
        <v>4076</v>
      </c>
      <c r="B1386" s="1256" t="s">
        <v>4077</v>
      </c>
    </row>
    <row r="1387" spans="1:2">
      <c r="A1387" s="1238" t="s">
        <v>4076</v>
      </c>
      <c r="B1387" s="1239" t="s">
        <v>7318</v>
      </c>
    </row>
    <row r="1388" spans="1:2">
      <c r="A1388" s="1238" t="s">
        <v>7319</v>
      </c>
      <c r="B1388" s="1239" t="s">
        <v>7320</v>
      </c>
    </row>
    <row r="1389" spans="1:2">
      <c r="A1389" s="1291" t="s">
        <v>4923</v>
      </c>
      <c r="B1389" s="1292" t="s">
        <v>4924</v>
      </c>
    </row>
    <row r="1390" spans="1:2">
      <c r="A1390" s="1250" t="s">
        <v>4925</v>
      </c>
      <c r="B1390" s="1251" t="s">
        <v>4926</v>
      </c>
    </row>
    <row r="1391" spans="1:2">
      <c r="A1391" s="1238" t="s">
        <v>4927</v>
      </c>
      <c r="B1391" s="1239" t="s">
        <v>4928</v>
      </c>
    </row>
    <row r="1392" spans="1:2">
      <c r="A1392" s="1291" t="s">
        <v>4929</v>
      </c>
      <c r="B1392" s="1292" t="s">
        <v>4930</v>
      </c>
    </row>
    <row r="1393" spans="1:2">
      <c r="A1393" s="1291" t="s">
        <v>4931</v>
      </c>
      <c r="B1393" s="1292" t="s">
        <v>4932</v>
      </c>
    </row>
    <row r="1394" spans="1:2">
      <c r="A1394" s="1237" t="s">
        <v>4933</v>
      </c>
      <c r="B1394" s="1236" t="s">
        <v>4934</v>
      </c>
    </row>
    <row r="1395" spans="1:2" ht="15.75" customHeight="1">
      <c r="A1395" s="1238" t="s">
        <v>4935</v>
      </c>
      <c r="B1395" s="1239" t="s">
        <v>4936</v>
      </c>
    </row>
    <row r="1396" spans="1:2" ht="25.5">
      <c r="A1396" s="1248" t="s">
        <v>4937</v>
      </c>
      <c r="B1396" s="1256" t="s">
        <v>4938</v>
      </c>
    </row>
    <row r="1397" spans="1:2">
      <c r="A1397" s="1238" t="s">
        <v>4939</v>
      </c>
      <c r="B1397" s="1264" t="s">
        <v>4940</v>
      </c>
    </row>
    <row r="1398" spans="1:2">
      <c r="A1398" s="1248" t="s">
        <v>4941</v>
      </c>
      <c r="B1398" s="1249" t="s">
        <v>4942</v>
      </c>
    </row>
    <row r="1399" spans="1:2">
      <c r="A1399" s="1238" t="s">
        <v>4943</v>
      </c>
      <c r="B1399" s="1259" t="s">
        <v>4944</v>
      </c>
    </row>
    <row r="1400" spans="1:2">
      <c r="A1400" s="569" t="s">
        <v>2231</v>
      </c>
      <c r="B1400" s="1242" t="s">
        <v>2232</v>
      </c>
    </row>
    <row r="1401" spans="1:2">
      <c r="A1401" s="1248" t="s">
        <v>4078</v>
      </c>
      <c r="B1401" s="1256" t="s">
        <v>4079</v>
      </c>
    </row>
    <row r="1402" spans="1:2">
      <c r="A1402" s="1238" t="s">
        <v>4679</v>
      </c>
      <c r="B1402" s="1239" t="s">
        <v>4680</v>
      </c>
    </row>
    <row r="1403" spans="1:2">
      <c r="A1403" s="1248" t="s">
        <v>4080</v>
      </c>
      <c r="B1403" s="1256" t="s">
        <v>4081</v>
      </c>
    </row>
    <row r="1404" spans="1:2">
      <c r="A1404" s="1248" t="s">
        <v>4082</v>
      </c>
      <c r="B1404" s="1256" t="s">
        <v>4083</v>
      </c>
    </row>
    <row r="1405" spans="1:2">
      <c r="A1405" s="1238" t="s">
        <v>4945</v>
      </c>
      <c r="B1405" s="1239" t="s">
        <v>4946</v>
      </c>
    </row>
    <row r="1406" spans="1:2">
      <c r="A1406" s="1238" t="s">
        <v>7254</v>
      </c>
      <c r="B1406" s="1239" t="s">
        <v>7255</v>
      </c>
    </row>
    <row r="1407" spans="1:2">
      <c r="A1407" s="1263" t="s">
        <v>4084</v>
      </c>
      <c r="B1407" s="1296" t="s">
        <v>4085</v>
      </c>
    </row>
    <row r="1408" spans="1:2" ht="16.5" customHeight="1">
      <c r="A1408" s="1248" t="s">
        <v>4086</v>
      </c>
      <c r="B1408" s="1256" t="s">
        <v>4087</v>
      </c>
    </row>
    <row r="1409" spans="1:2">
      <c r="A1409" s="1238" t="s">
        <v>4681</v>
      </c>
      <c r="B1409" s="1239" t="s">
        <v>4682</v>
      </c>
    </row>
    <row r="1410" spans="1:2">
      <c r="A1410" s="1248" t="s">
        <v>4088</v>
      </c>
      <c r="B1410" s="1256" t="s">
        <v>4089</v>
      </c>
    </row>
    <row r="1411" spans="1:2">
      <c r="A1411" s="1248" t="s">
        <v>4090</v>
      </c>
      <c r="B1411" s="1256" t="s">
        <v>4091</v>
      </c>
    </row>
    <row r="1412" spans="1:2">
      <c r="A1412" s="1248" t="s">
        <v>4092</v>
      </c>
      <c r="B1412" s="1256" t="s">
        <v>4093</v>
      </c>
    </row>
    <row r="1413" spans="1:2">
      <c r="A1413" s="1248" t="s">
        <v>4094</v>
      </c>
      <c r="B1413" s="1256" t="s">
        <v>4095</v>
      </c>
    </row>
    <row r="1414" spans="1:2">
      <c r="A1414" s="1248" t="s">
        <v>4096</v>
      </c>
      <c r="B1414" s="1256" t="s">
        <v>4097</v>
      </c>
    </row>
    <row r="1415" spans="1:2">
      <c r="A1415" s="1248" t="s">
        <v>4098</v>
      </c>
      <c r="B1415" s="1256" t="s">
        <v>4099</v>
      </c>
    </row>
    <row r="1416" spans="1:2">
      <c r="A1416" s="1248" t="s">
        <v>4100</v>
      </c>
      <c r="B1416" s="1256" t="s">
        <v>4101</v>
      </c>
    </row>
    <row r="1417" spans="1:2">
      <c r="A1417" s="1248" t="s">
        <v>4102</v>
      </c>
      <c r="B1417" s="1256" t="s">
        <v>4103</v>
      </c>
    </row>
    <row r="1418" spans="1:2">
      <c r="A1418" s="1248" t="s">
        <v>4104</v>
      </c>
      <c r="B1418" s="1256" t="s">
        <v>4105</v>
      </c>
    </row>
    <row r="1419" spans="1:2">
      <c r="A1419" s="1281" t="s">
        <v>4106</v>
      </c>
      <c r="B1419" s="1282" t="s">
        <v>4107</v>
      </c>
    </row>
    <row r="1420" spans="1:2">
      <c r="A1420" s="1281" t="s">
        <v>4947</v>
      </c>
      <c r="B1420" s="1282" t="s">
        <v>4948</v>
      </c>
    </row>
    <row r="1421" spans="1:2">
      <c r="A1421" s="1238" t="s">
        <v>4108</v>
      </c>
      <c r="B1421" s="1239" t="s">
        <v>4109</v>
      </c>
    </row>
    <row r="1422" spans="1:2">
      <c r="A1422" s="1283" t="s">
        <v>4108</v>
      </c>
      <c r="B1422" s="1284" t="s">
        <v>4949</v>
      </c>
    </row>
    <row r="1423" spans="1:2">
      <c r="A1423" s="1248" t="s">
        <v>4110</v>
      </c>
      <c r="B1423" s="1249" t="s">
        <v>4111</v>
      </c>
    </row>
    <row r="1424" spans="1:2">
      <c r="A1424" s="1281" t="s">
        <v>4950</v>
      </c>
      <c r="B1424" s="1282" t="s">
        <v>4951</v>
      </c>
    </row>
    <row r="1425" spans="1:2">
      <c r="A1425" s="1238" t="s">
        <v>4952</v>
      </c>
      <c r="B1425" s="1239" t="s">
        <v>4953</v>
      </c>
    </row>
    <row r="1426" spans="1:2">
      <c r="A1426" s="1238" t="s">
        <v>4112</v>
      </c>
      <c r="B1426" s="1239" t="s">
        <v>4113</v>
      </c>
    </row>
    <row r="1427" spans="1:2">
      <c r="A1427" s="1238" t="s">
        <v>4114</v>
      </c>
      <c r="B1427" s="1239" t="s">
        <v>4115</v>
      </c>
    </row>
    <row r="1428" spans="1:2">
      <c r="A1428" s="1238" t="s">
        <v>4114</v>
      </c>
      <c r="B1428" s="1239" t="s">
        <v>4954</v>
      </c>
    </row>
    <row r="1429" spans="1:2">
      <c r="A1429" s="1274" t="s">
        <v>4955</v>
      </c>
      <c r="B1429" s="1251" t="s">
        <v>4956</v>
      </c>
    </row>
    <row r="1430" spans="1:2">
      <c r="A1430" s="1238" t="s">
        <v>4957</v>
      </c>
      <c r="B1430" s="1239" t="s">
        <v>4958</v>
      </c>
    </row>
    <row r="1431" spans="1:2">
      <c r="A1431" s="1248" t="s">
        <v>4959</v>
      </c>
      <c r="B1431" s="1256" t="s">
        <v>4960</v>
      </c>
    </row>
    <row r="1432" spans="1:2">
      <c r="A1432" s="1237" t="s">
        <v>4961</v>
      </c>
      <c r="B1432" s="1236" t="s">
        <v>4962</v>
      </c>
    </row>
    <row r="1433" spans="1:2">
      <c r="A1433" s="1238" t="s">
        <v>4963</v>
      </c>
      <c r="B1433" s="1239" t="s">
        <v>4964</v>
      </c>
    </row>
    <row r="1434" spans="1:2">
      <c r="A1434" s="1238" t="s">
        <v>4965</v>
      </c>
      <c r="B1434" s="1239" t="s">
        <v>4966</v>
      </c>
    </row>
    <row r="1435" spans="1:2">
      <c r="A1435" s="1238" t="s">
        <v>4116</v>
      </c>
      <c r="B1435" s="1239" t="s">
        <v>4117</v>
      </c>
    </row>
    <row r="1436" spans="1:2">
      <c r="A1436" s="1238" t="s">
        <v>4683</v>
      </c>
      <c r="B1436" s="1239" t="s">
        <v>4684</v>
      </c>
    </row>
    <row r="1437" spans="1:2">
      <c r="A1437" s="1274" t="s">
        <v>4967</v>
      </c>
      <c r="B1437" s="1251" t="s">
        <v>4968</v>
      </c>
    </row>
    <row r="1438" spans="1:2" ht="27.75" customHeight="1">
      <c r="A1438" s="1238" t="s">
        <v>4969</v>
      </c>
      <c r="B1438" s="1239" t="s">
        <v>4970</v>
      </c>
    </row>
    <row r="1439" spans="1:2" ht="27.75" customHeight="1">
      <c r="A1439" s="1274" t="s">
        <v>4971</v>
      </c>
      <c r="B1439" s="1251" t="s">
        <v>4972</v>
      </c>
    </row>
    <row r="1440" spans="1:2" ht="27.75" customHeight="1">
      <c r="A1440" s="1250" t="s">
        <v>4973</v>
      </c>
      <c r="B1440" s="1251" t="s">
        <v>4974</v>
      </c>
    </row>
    <row r="1441" spans="1:2" ht="27.75" customHeight="1">
      <c r="A1441" s="1250" t="s">
        <v>4975</v>
      </c>
      <c r="B1441" s="1251" t="s">
        <v>4976</v>
      </c>
    </row>
    <row r="1442" spans="1:2" ht="27.75" customHeight="1">
      <c r="A1442" s="1250" t="s">
        <v>4977</v>
      </c>
      <c r="B1442" s="1251" t="s">
        <v>4978</v>
      </c>
    </row>
    <row r="1443" spans="1:2" ht="24" customHeight="1">
      <c r="A1443" s="1248" t="s">
        <v>4979</v>
      </c>
      <c r="B1443" s="1256" t="s">
        <v>4980</v>
      </c>
    </row>
    <row r="1444" spans="1:2" ht="16.5" customHeight="1">
      <c r="A1444" s="1238" t="s">
        <v>4118</v>
      </c>
      <c r="B1444" s="1239" t="s">
        <v>4119</v>
      </c>
    </row>
    <row r="1445" spans="1:2" ht="24.75" customHeight="1">
      <c r="A1445" s="1260" t="s">
        <v>4981</v>
      </c>
      <c r="B1445" s="1242" t="s">
        <v>4982</v>
      </c>
    </row>
    <row r="1446" spans="1:2">
      <c r="A1446" s="1260" t="s">
        <v>4983</v>
      </c>
      <c r="B1446" s="1242" t="s">
        <v>4984</v>
      </c>
    </row>
    <row r="1447" spans="1:2">
      <c r="A1447" s="1248" t="s">
        <v>4120</v>
      </c>
      <c r="B1447" s="1249" t="s">
        <v>4121</v>
      </c>
    </row>
    <row r="1448" spans="1:2">
      <c r="A1448" s="1248" t="s">
        <v>4122</v>
      </c>
      <c r="B1448" s="1249" t="s">
        <v>4123</v>
      </c>
    </row>
    <row r="1449" spans="1:2">
      <c r="A1449" s="1248" t="s">
        <v>4124</v>
      </c>
      <c r="B1449" s="1249" t="s">
        <v>4125</v>
      </c>
    </row>
    <row r="1450" spans="1:2" ht="15.75" customHeight="1">
      <c r="A1450" s="1260" t="s">
        <v>4985</v>
      </c>
      <c r="B1450" s="1242" t="s">
        <v>4986</v>
      </c>
    </row>
    <row r="1451" spans="1:2">
      <c r="A1451" s="1248" t="s">
        <v>4126</v>
      </c>
      <c r="B1451" s="1249" t="s">
        <v>4127</v>
      </c>
    </row>
    <row r="1452" spans="1:2">
      <c r="A1452" s="1248" t="s">
        <v>4128</v>
      </c>
      <c r="B1452" s="1249" t="s">
        <v>4129</v>
      </c>
    </row>
    <row r="1453" spans="1:2">
      <c r="A1453" s="1248" t="s">
        <v>4130</v>
      </c>
      <c r="B1453" s="1249" t="s">
        <v>4131</v>
      </c>
    </row>
    <row r="1454" spans="1:2">
      <c r="A1454" s="1248" t="s">
        <v>4132</v>
      </c>
      <c r="B1454" s="1249" t="s">
        <v>4133</v>
      </c>
    </row>
    <row r="1455" spans="1:2">
      <c r="A1455" s="1260" t="s">
        <v>4987</v>
      </c>
      <c r="B1455" s="1242" t="s">
        <v>4988</v>
      </c>
    </row>
    <row r="1456" spans="1:2">
      <c r="A1456" s="1260" t="s">
        <v>4989</v>
      </c>
      <c r="B1456" s="1242" t="s">
        <v>4990</v>
      </c>
    </row>
    <row r="1457" spans="1:2">
      <c r="A1457" s="1243" t="s">
        <v>6379</v>
      </c>
      <c r="B1457" s="1244" t="s">
        <v>4686</v>
      </c>
    </row>
    <row r="1458" spans="1:2">
      <c r="A1458" s="1238" t="s">
        <v>4685</v>
      </c>
      <c r="B1458" s="1239" t="s">
        <v>4686</v>
      </c>
    </row>
    <row r="1459" spans="1:2" ht="15.75" customHeight="1">
      <c r="A1459" s="1260" t="s">
        <v>4991</v>
      </c>
      <c r="B1459" s="1256" t="s">
        <v>4992</v>
      </c>
    </row>
    <row r="1460" spans="1:2">
      <c r="A1460" s="1260" t="s">
        <v>4993</v>
      </c>
      <c r="B1460" s="1242" t="s">
        <v>4994</v>
      </c>
    </row>
    <row r="1461" spans="1:2">
      <c r="A1461" s="1248" t="s">
        <v>4995</v>
      </c>
      <c r="B1461" s="1256" t="s">
        <v>4996</v>
      </c>
    </row>
    <row r="1462" spans="1:2">
      <c r="A1462" s="1260" t="s">
        <v>4997</v>
      </c>
      <c r="B1462" s="1242" t="s">
        <v>4998</v>
      </c>
    </row>
    <row r="1463" spans="1:2">
      <c r="A1463" s="1260" t="s">
        <v>4999</v>
      </c>
      <c r="B1463" s="1242" t="s">
        <v>5000</v>
      </c>
    </row>
    <row r="1464" spans="1:2">
      <c r="A1464" s="1260" t="s">
        <v>5001</v>
      </c>
      <c r="B1464" s="1242" t="s">
        <v>5002</v>
      </c>
    </row>
    <row r="1465" spans="1:2" ht="30" customHeight="1">
      <c r="A1465" s="1260" t="s">
        <v>5003</v>
      </c>
      <c r="B1465" s="1242" t="s">
        <v>5004</v>
      </c>
    </row>
    <row r="1466" spans="1:2">
      <c r="A1466" s="1260" t="s">
        <v>5005</v>
      </c>
      <c r="B1466" s="1242" t="s">
        <v>5006</v>
      </c>
    </row>
    <row r="1467" spans="1:2">
      <c r="A1467" s="1260" t="s">
        <v>5007</v>
      </c>
      <c r="B1467" s="1242" t="s">
        <v>5008</v>
      </c>
    </row>
    <row r="1468" spans="1:2">
      <c r="A1468" s="1260" t="s">
        <v>5009</v>
      </c>
      <c r="B1468" s="1242" t="s">
        <v>5010</v>
      </c>
    </row>
    <row r="1469" spans="1:2">
      <c r="A1469" s="1248" t="s">
        <v>4134</v>
      </c>
      <c r="B1469" s="1249" t="s">
        <v>4135</v>
      </c>
    </row>
    <row r="1470" spans="1:2">
      <c r="A1470" s="1260" t="s">
        <v>5011</v>
      </c>
      <c r="B1470" s="1242" t="s">
        <v>5012</v>
      </c>
    </row>
    <row r="1471" spans="1:2">
      <c r="A1471" s="1260" t="s">
        <v>5013</v>
      </c>
      <c r="B1471" s="1242" t="s">
        <v>5014</v>
      </c>
    </row>
    <row r="1472" spans="1:2">
      <c r="A1472" s="1238" t="s">
        <v>5015</v>
      </c>
      <c r="B1472" s="1239" t="s">
        <v>5016</v>
      </c>
    </row>
    <row r="1473" spans="1:2">
      <c r="A1473" s="1248" t="s">
        <v>5017</v>
      </c>
      <c r="B1473" s="1256" t="s">
        <v>5018</v>
      </c>
    </row>
    <row r="1474" spans="1:2">
      <c r="A1474" s="1260" t="s">
        <v>5019</v>
      </c>
      <c r="B1474" s="1242" t="s">
        <v>5020</v>
      </c>
    </row>
    <row r="1475" spans="1:2">
      <c r="A1475" s="1260" t="s">
        <v>5021</v>
      </c>
      <c r="B1475" s="1242" t="s">
        <v>5022</v>
      </c>
    </row>
    <row r="1476" spans="1:2">
      <c r="A1476" s="1283" t="s">
        <v>5023</v>
      </c>
      <c r="B1476" s="1284" t="s">
        <v>5024</v>
      </c>
    </row>
    <row r="1477" spans="1:2">
      <c r="A1477" s="1267" t="s">
        <v>5025</v>
      </c>
      <c r="B1477" s="1236" t="s">
        <v>5026</v>
      </c>
    </row>
    <row r="1478" spans="1:2">
      <c r="A1478" s="1260" t="s">
        <v>5027</v>
      </c>
      <c r="B1478" s="1242" t="s">
        <v>5028</v>
      </c>
    </row>
    <row r="1479" spans="1:2">
      <c r="A1479" s="1237" t="s">
        <v>5029</v>
      </c>
      <c r="B1479" s="1299" t="s">
        <v>5030</v>
      </c>
    </row>
    <row r="1480" spans="1:2">
      <c r="A1480" s="1260" t="s">
        <v>5031</v>
      </c>
      <c r="B1480" s="1242" t="s">
        <v>5032</v>
      </c>
    </row>
    <row r="1481" spans="1:2">
      <c r="A1481" s="1237" t="s">
        <v>5033</v>
      </c>
      <c r="B1481" s="1299" t="s">
        <v>5034</v>
      </c>
    </row>
    <row r="1482" spans="1:2">
      <c r="A1482" s="1267" t="s">
        <v>5035</v>
      </c>
      <c r="B1482" s="1236" t="s">
        <v>5036</v>
      </c>
    </row>
    <row r="1483" spans="1:2">
      <c r="A1483" s="1238" t="s">
        <v>5037</v>
      </c>
      <c r="B1483" s="1239" t="s">
        <v>5038</v>
      </c>
    </row>
    <row r="1484" spans="1:2">
      <c r="A1484" s="1237" t="s">
        <v>5039</v>
      </c>
      <c r="B1484" s="1299" t="s">
        <v>5040</v>
      </c>
    </row>
    <row r="1485" spans="1:2">
      <c r="A1485" s="1260" t="s">
        <v>5041</v>
      </c>
      <c r="B1485" s="1242" t="s">
        <v>5042</v>
      </c>
    </row>
    <row r="1486" spans="1:2">
      <c r="A1486" s="1248" t="s">
        <v>4136</v>
      </c>
      <c r="B1486" s="1249" t="s">
        <v>4137</v>
      </c>
    </row>
    <row r="1487" spans="1:2">
      <c r="A1487" s="1238" t="s">
        <v>5043</v>
      </c>
      <c r="B1487" s="1239" t="s">
        <v>5044</v>
      </c>
    </row>
    <row r="1488" spans="1:2">
      <c r="A1488" s="1238" t="s">
        <v>5045</v>
      </c>
      <c r="B1488" s="1239" t="s">
        <v>5046</v>
      </c>
    </row>
    <row r="1489" spans="1:2">
      <c r="A1489" s="1238" t="s">
        <v>5047</v>
      </c>
      <c r="B1489" s="1239" t="s">
        <v>5048</v>
      </c>
    </row>
    <row r="1490" spans="1:2">
      <c r="A1490" s="1238" t="s">
        <v>5049</v>
      </c>
      <c r="B1490" s="1239" t="s">
        <v>5050</v>
      </c>
    </row>
    <row r="1491" spans="1:2">
      <c r="A1491" s="1238" t="s">
        <v>4138</v>
      </c>
      <c r="B1491" s="1239" t="s">
        <v>4139</v>
      </c>
    </row>
    <row r="1492" spans="1:2">
      <c r="A1492" s="1238" t="s">
        <v>4140</v>
      </c>
      <c r="B1492" s="1239" t="s">
        <v>4141</v>
      </c>
    </row>
    <row r="1493" spans="1:2">
      <c r="A1493" s="1298" t="s">
        <v>4142</v>
      </c>
      <c r="B1493" s="1244" t="s">
        <v>4143</v>
      </c>
    </row>
    <row r="1494" spans="1:2">
      <c r="A1494" s="1252" t="s">
        <v>4144</v>
      </c>
      <c r="B1494" s="1253" t="s">
        <v>4145</v>
      </c>
    </row>
    <row r="1495" spans="1:2">
      <c r="A1495" s="1238" t="s">
        <v>4146</v>
      </c>
      <c r="B1495" s="1239" t="s">
        <v>4147</v>
      </c>
    </row>
    <row r="1496" spans="1:2">
      <c r="A1496" s="1247" t="s">
        <v>5051</v>
      </c>
      <c r="B1496" s="1246" t="s">
        <v>5052</v>
      </c>
    </row>
    <row r="1497" spans="1:2">
      <c r="A1497" s="1238" t="s">
        <v>5053</v>
      </c>
      <c r="B1497" s="1239" t="s">
        <v>5054</v>
      </c>
    </row>
    <row r="1498" spans="1:2">
      <c r="A1498" s="1238" t="s">
        <v>5055</v>
      </c>
      <c r="B1498" s="1239" t="s">
        <v>5056</v>
      </c>
    </row>
    <row r="1499" spans="1:2">
      <c r="A1499" s="1267" t="s">
        <v>5057</v>
      </c>
      <c r="B1499" s="1236" t="s">
        <v>5058</v>
      </c>
    </row>
    <row r="1500" spans="1:2">
      <c r="A1500" s="1237" t="s">
        <v>5059</v>
      </c>
      <c r="B1500" s="1236" t="s">
        <v>5060</v>
      </c>
    </row>
    <row r="1501" spans="1:2" ht="27" customHeight="1">
      <c r="A1501" s="1238" t="s">
        <v>5061</v>
      </c>
      <c r="B1501" s="1239" t="s">
        <v>5062</v>
      </c>
    </row>
    <row r="1502" spans="1:2">
      <c r="A1502" s="1238" t="s">
        <v>5063</v>
      </c>
      <c r="B1502" s="1239" t="s">
        <v>5064</v>
      </c>
    </row>
    <row r="1503" spans="1:2">
      <c r="A1503" s="1238" t="s">
        <v>5065</v>
      </c>
      <c r="B1503" s="1239" t="s">
        <v>5066</v>
      </c>
    </row>
    <row r="1504" spans="1:2">
      <c r="A1504" s="1238" t="s">
        <v>4148</v>
      </c>
      <c r="B1504" s="1239" t="s">
        <v>4149</v>
      </c>
    </row>
    <row r="1505" spans="1:2">
      <c r="A1505" s="1238" t="s">
        <v>4150</v>
      </c>
      <c r="B1505" s="1239" t="s">
        <v>4151</v>
      </c>
    </row>
    <row r="1506" spans="1:2" ht="12.75" customHeight="1">
      <c r="A1506" s="1238" t="s">
        <v>4152</v>
      </c>
      <c r="B1506" s="1239" t="s">
        <v>4153</v>
      </c>
    </row>
    <row r="1507" spans="1:2">
      <c r="A1507" s="1238" t="s">
        <v>4154</v>
      </c>
      <c r="B1507" s="1239" t="s">
        <v>4155</v>
      </c>
    </row>
    <row r="1508" spans="1:2">
      <c r="A1508" s="1238" t="s">
        <v>4156</v>
      </c>
      <c r="B1508" s="1239" t="s">
        <v>4157</v>
      </c>
    </row>
    <row r="1509" spans="1:2">
      <c r="A1509" s="569" t="s">
        <v>7450</v>
      </c>
      <c r="B1509" s="1242" t="s">
        <v>7451</v>
      </c>
    </row>
    <row r="1510" spans="1:2">
      <c r="A1510" s="569" t="s">
        <v>7480</v>
      </c>
      <c r="B1510" s="1242" t="s">
        <v>7481</v>
      </c>
    </row>
    <row r="1511" spans="1:2">
      <c r="A1511" s="1261" t="s">
        <v>6260</v>
      </c>
      <c r="B1511" s="1246" t="s">
        <v>6261</v>
      </c>
    </row>
    <row r="1512" spans="1:2">
      <c r="A1512" s="1238" t="s">
        <v>5067</v>
      </c>
      <c r="B1512" s="1239" t="s">
        <v>5068</v>
      </c>
    </row>
    <row r="1513" spans="1:2">
      <c r="A1513" s="1285" t="s">
        <v>4158</v>
      </c>
      <c r="B1513" s="1264" t="s">
        <v>4159</v>
      </c>
    </row>
    <row r="1514" spans="1:2">
      <c r="A1514" s="1278" t="s">
        <v>4160</v>
      </c>
      <c r="B1514" s="1249" t="s">
        <v>4161</v>
      </c>
    </row>
    <row r="1515" spans="1:2">
      <c r="A1515" s="1267" t="s">
        <v>5069</v>
      </c>
      <c r="B1515" s="1236" t="s">
        <v>4161</v>
      </c>
    </row>
    <row r="1516" spans="1:2">
      <c r="A1516" s="1238" t="s">
        <v>4162</v>
      </c>
      <c r="B1516" s="1239" t="s">
        <v>4163</v>
      </c>
    </row>
    <row r="1517" spans="1:2" ht="25.5">
      <c r="A1517" s="1278" t="s">
        <v>4164</v>
      </c>
      <c r="B1517" s="1249" t="s">
        <v>4165</v>
      </c>
    </row>
    <row r="1518" spans="1:2" ht="25.5">
      <c r="A1518" s="1278" t="s">
        <v>4166</v>
      </c>
      <c r="B1518" s="1249" t="s">
        <v>4167</v>
      </c>
    </row>
    <row r="1519" spans="1:2">
      <c r="A1519" s="1237" t="s">
        <v>5070</v>
      </c>
      <c r="B1519" s="1236" t="s">
        <v>5071</v>
      </c>
    </row>
    <row r="1520" spans="1:2">
      <c r="A1520" s="1237" t="s">
        <v>5072</v>
      </c>
      <c r="B1520" s="1236" t="s">
        <v>5073</v>
      </c>
    </row>
    <row r="1521" spans="1:2" ht="11.25" customHeight="1">
      <c r="A1521" s="1238" t="s">
        <v>5074</v>
      </c>
      <c r="B1521" s="1239" t="s">
        <v>5075</v>
      </c>
    </row>
    <row r="1522" spans="1:2">
      <c r="A1522" s="1238" t="s">
        <v>5076</v>
      </c>
      <c r="B1522" s="1239" t="s">
        <v>5077</v>
      </c>
    </row>
    <row r="1523" spans="1:2">
      <c r="A1523" s="1238" t="s">
        <v>5078</v>
      </c>
      <c r="B1523" s="1239" t="s">
        <v>5079</v>
      </c>
    </row>
    <row r="1524" spans="1:2">
      <c r="A1524" s="569" t="s">
        <v>3103</v>
      </c>
      <c r="B1524" s="1242" t="s">
        <v>3104</v>
      </c>
    </row>
    <row r="1525" spans="1:2">
      <c r="A1525" s="569" t="s">
        <v>2754</v>
      </c>
      <c r="B1525" s="1242" t="s">
        <v>2755</v>
      </c>
    </row>
    <row r="1526" spans="1:2">
      <c r="A1526" s="569" t="s">
        <v>2757</v>
      </c>
      <c r="B1526" s="1242" t="s">
        <v>2758</v>
      </c>
    </row>
    <row r="1527" spans="1:2">
      <c r="A1527" s="569" t="s">
        <v>2760</v>
      </c>
      <c r="B1527" s="1242" t="s">
        <v>2761</v>
      </c>
    </row>
    <row r="1528" spans="1:2">
      <c r="A1528" s="569" t="s">
        <v>2760</v>
      </c>
      <c r="B1528" s="1242" t="s">
        <v>3079</v>
      </c>
    </row>
    <row r="1529" spans="1:2">
      <c r="A1529" s="1243" t="s">
        <v>3082</v>
      </c>
      <c r="B1529" s="1244" t="s">
        <v>3083</v>
      </c>
    </row>
    <row r="1530" spans="1:2">
      <c r="A1530" s="569" t="s">
        <v>2762</v>
      </c>
      <c r="B1530" s="1242" t="s">
        <v>2763</v>
      </c>
    </row>
    <row r="1531" spans="1:2">
      <c r="A1531" s="569" t="s">
        <v>2792</v>
      </c>
      <c r="B1531" s="1242" t="s">
        <v>2793</v>
      </c>
    </row>
    <row r="1532" spans="1:2">
      <c r="A1532" s="569" t="s">
        <v>2764</v>
      </c>
      <c r="B1532" s="1242" t="s">
        <v>2765</v>
      </c>
    </row>
    <row r="1533" spans="1:2">
      <c r="A1533" s="569" t="s">
        <v>2764</v>
      </c>
      <c r="B1533" s="1242" t="s">
        <v>2795</v>
      </c>
    </row>
    <row r="1534" spans="1:2">
      <c r="A1534" s="569" t="s">
        <v>2766</v>
      </c>
      <c r="B1534" s="1242" t="s">
        <v>2767</v>
      </c>
    </row>
    <row r="1535" spans="1:2">
      <c r="A1535" s="1248" t="s">
        <v>3113</v>
      </c>
      <c r="B1535" s="1249" t="s">
        <v>6644</v>
      </c>
    </row>
    <row r="1536" spans="1:2">
      <c r="A1536" s="569" t="s">
        <v>3113</v>
      </c>
      <c r="B1536" s="1242" t="s">
        <v>3109</v>
      </c>
    </row>
    <row r="1537" spans="1:2">
      <c r="A1537" s="1243" t="s">
        <v>3114</v>
      </c>
      <c r="B1537" s="1244" t="s">
        <v>3110</v>
      </c>
    </row>
    <row r="1538" spans="1:2" ht="25.5">
      <c r="A1538" s="1243" t="s">
        <v>6380</v>
      </c>
      <c r="B1538" s="1244" t="s">
        <v>6381</v>
      </c>
    </row>
    <row r="1539" spans="1:2">
      <c r="A1539" s="569" t="s">
        <v>2797</v>
      </c>
      <c r="B1539" s="1242" t="s">
        <v>2798</v>
      </c>
    </row>
    <row r="1540" spans="1:2">
      <c r="A1540" s="569" t="s">
        <v>2799</v>
      </c>
      <c r="B1540" s="1242" t="s">
        <v>2800</v>
      </c>
    </row>
    <row r="1541" spans="1:2">
      <c r="A1541" s="569" t="s">
        <v>2801</v>
      </c>
      <c r="B1541" s="1242" t="s">
        <v>2802</v>
      </c>
    </row>
    <row r="1542" spans="1:2" ht="15.75" customHeight="1">
      <c r="A1542" s="569" t="s">
        <v>2803</v>
      </c>
      <c r="B1542" s="1242" t="s">
        <v>2804</v>
      </c>
    </row>
    <row r="1543" spans="1:2" ht="25.5">
      <c r="A1543" s="569" t="s">
        <v>2805</v>
      </c>
      <c r="B1543" s="1242" t="s">
        <v>2806</v>
      </c>
    </row>
    <row r="1544" spans="1:2">
      <c r="A1544" s="1245" t="s">
        <v>3080</v>
      </c>
      <c r="B1544" s="1246" t="s">
        <v>5417</v>
      </c>
    </row>
    <row r="1545" spans="1:2">
      <c r="A1545" s="569" t="s">
        <v>3080</v>
      </c>
      <c r="B1545" s="1242" t="s">
        <v>3081</v>
      </c>
    </row>
    <row r="1546" spans="1:2">
      <c r="A1546" s="569" t="s">
        <v>3095</v>
      </c>
      <c r="B1546" s="1242" t="s">
        <v>3096</v>
      </c>
    </row>
    <row r="1547" spans="1:2">
      <c r="A1547" s="569" t="s">
        <v>3097</v>
      </c>
      <c r="B1547" s="1242" t="s">
        <v>3098</v>
      </c>
    </row>
    <row r="1548" spans="1:2">
      <c r="A1548" s="569" t="s">
        <v>3099</v>
      </c>
      <c r="B1548" s="1242" t="s">
        <v>3100</v>
      </c>
    </row>
    <row r="1549" spans="1:2">
      <c r="A1549" s="569" t="s">
        <v>3101</v>
      </c>
      <c r="B1549" s="1242" t="s">
        <v>3102</v>
      </c>
    </row>
    <row r="1550" spans="1:2">
      <c r="A1550" s="1248" t="s">
        <v>6708</v>
      </c>
      <c r="B1550" s="1249" t="s">
        <v>6709</v>
      </c>
    </row>
    <row r="1551" spans="1:2">
      <c r="A1551" s="1243" t="s">
        <v>3084</v>
      </c>
      <c r="B1551" s="1244" t="s">
        <v>3085</v>
      </c>
    </row>
    <row r="1552" spans="1:2">
      <c r="A1552" s="569" t="s">
        <v>3084</v>
      </c>
      <c r="B1552" s="1242" t="s">
        <v>3094</v>
      </c>
    </row>
    <row r="1553" spans="1:2">
      <c r="A1553" s="569" t="s">
        <v>2768</v>
      </c>
      <c r="B1553" s="1242" t="s">
        <v>2769</v>
      </c>
    </row>
    <row r="1554" spans="1:2">
      <c r="A1554" s="569" t="s">
        <v>2770</v>
      </c>
      <c r="B1554" s="1242" t="s">
        <v>2771</v>
      </c>
    </row>
    <row r="1555" spans="1:2">
      <c r="A1555" s="569" t="s">
        <v>2772</v>
      </c>
      <c r="B1555" s="1242" t="s">
        <v>2773</v>
      </c>
    </row>
    <row r="1556" spans="1:2">
      <c r="A1556" s="569" t="s">
        <v>2774</v>
      </c>
      <c r="B1556" s="1242" t="s">
        <v>2775</v>
      </c>
    </row>
    <row r="1557" spans="1:2">
      <c r="A1557" s="569" t="s">
        <v>3105</v>
      </c>
      <c r="B1557" s="1242" t="s">
        <v>3106</v>
      </c>
    </row>
    <row r="1558" spans="1:2">
      <c r="A1558" s="569" t="s">
        <v>2776</v>
      </c>
      <c r="B1558" s="1242" t="s">
        <v>2777</v>
      </c>
    </row>
    <row r="1559" spans="1:2">
      <c r="A1559" s="569" t="s">
        <v>2778</v>
      </c>
      <c r="B1559" s="1242" t="s">
        <v>2779</v>
      </c>
    </row>
    <row r="1560" spans="1:2">
      <c r="A1560" s="569" t="s">
        <v>2780</v>
      </c>
      <c r="B1560" s="1242" t="s">
        <v>2781</v>
      </c>
    </row>
    <row r="1561" spans="1:2">
      <c r="A1561" s="569" t="s">
        <v>2782</v>
      </c>
      <c r="B1561" s="1242" t="s">
        <v>2783</v>
      </c>
    </row>
    <row r="1562" spans="1:2">
      <c r="A1562" s="569" t="s">
        <v>2784</v>
      </c>
      <c r="B1562" s="1242" t="s">
        <v>2785</v>
      </c>
    </row>
    <row r="1563" spans="1:2">
      <c r="A1563" s="569" t="s">
        <v>2786</v>
      </c>
      <c r="B1563" s="1242" t="s">
        <v>2787</v>
      </c>
    </row>
    <row r="1564" spans="1:2">
      <c r="A1564" s="569" t="s">
        <v>2788</v>
      </c>
      <c r="B1564" s="1242" t="s">
        <v>2789</v>
      </c>
    </row>
    <row r="1565" spans="1:2" ht="26.25" customHeight="1">
      <c r="A1565" s="569" t="s">
        <v>2808</v>
      </c>
      <c r="B1565" s="1242" t="s">
        <v>2809</v>
      </c>
    </row>
    <row r="1566" spans="1:2" ht="23.25" customHeight="1">
      <c r="A1566" s="569" t="s">
        <v>2812</v>
      </c>
      <c r="B1566" s="1242" t="s">
        <v>2813</v>
      </c>
    </row>
    <row r="1567" spans="1:2" ht="25.5" customHeight="1">
      <c r="A1567" s="569" t="s">
        <v>2815</v>
      </c>
      <c r="B1567" s="1242" t="s">
        <v>2816</v>
      </c>
    </row>
    <row r="1568" spans="1:2" ht="22.5" customHeight="1">
      <c r="A1568" s="569" t="s">
        <v>2817</v>
      </c>
      <c r="B1568" s="1242" t="s">
        <v>2818</v>
      </c>
    </row>
    <row r="1569" spans="1:2">
      <c r="A1569" s="569" t="s">
        <v>2820</v>
      </c>
      <c r="B1569" s="1242" t="s">
        <v>2821</v>
      </c>
    </row>
    <row r="1570" spans="1:2" ht="25.5">
      <c r="A1570" s="569" t="s">
        <v>2827</v>
      </c>
      <c r="B1570" s="1242" t="s">
        <v>2828</v>
      </c>
    </row>
    <row r="1571" spans="1:2" ht="25.5">
      <c r="A1571" s="569" t="s">
        <v>2824</v>
      </c>
      <c r="B1571" s="1242" t="s">
        <v>2825</v>
      </c>
    </row>
    <row r="1572" spans="1:2" ht="25.5">
      <c r="A1572" s="569" t="s">
        <v>2833</v>
      </c>
      <c r="B1572" s="1242" t="s">
        <v>2834</v>
      </c>
    </row>
    <row r="1573" spans="1:2">
      <c r="A1573" s="569" t="s">
        <v>2835</v>
      </c>
      <c r="B1573" s="1242" t="s">
        <v>2836</v>
      </c>
    </row>
    <row r="1574" spans="1:2">
      <c r="A1574" s="569" t="s">
        <v>2837</v>
      </c>
      <c r="B1574" s="1242" t="s">
        <v>2838</v>
      </c>
    </row>
    <row r="1575" spans="1:2">
      <c r="A1575" s="569" t="s">
        <v>2839</v>
      </c>
      <c r="B1575" s="1242" t="s">
        <v>2840</v>
      </c>
    </row>
    <row r="1576" spans="1:2">
      <c r="A1576" s="569" t="s">
        <v>2841</v>
      </c>
      <c r="B1576" s="1242" t="s">
        <v>2842</v>
      </c>
    </row>
    <row r="1577" spans="1:2">
      <c r="A1577" s="569" t="s">
        <v>2843</v>
      </c>
      <c r="B1577" s="1242" t="s">
        <v>2844</v>
      </c>
    </row>
    <row r="1578" spans="1:2">
      <c r="A1578" s="569" t="s">
        <v>2889</v>
      </c>
      <c r="B1578" s="1242" t="s">
        <v>2890</v>
      </c>
    </row>
    <row r="1579" spans="1:2" ht="15" customHeight="1">
      <c r="A1579" s="569" t="s">
        <v>2846</v>
      </c>
      <c r="B1579" s="1242" t="s">
        <v>2847</v>
      </c>
    </row>
    <row r="1580" spans="1:2" ht="25.5">
      <c r="A1580" s="569" t="s">
        <v>2831</v>
      </c>
      <c r="B1580" s="1242" t="s">
        <v>2832</v>
      </c>
    </row>
    <row r="1581" spans="1:2">
      <c r="A1581" s="569" t="s">
        <v>2856</v>
      </c>
      <c r="B1581" s="1242" t="s">
        <v>2857</v>
      </c>
    </row>
    <row r="1582" spans="1:2" ht="25.5">
      <c r="A1582" s="569" t="s">
        <v>2859</v>
      </c>
      <c r="B1582" s="1242" t="s">
        <v>2860</v>
      </c>
    </row>
    <row r="1583" spans="1:2">
      <c r="A1583" s="569" t="s">
        <v>2852</v>
      </c>
      <c r="B1583" s="1242" t="s">
        <v>2853</v>
      </c>
    </row>
    <row r="1584" spans="1:2" ht="25.5">
      <c r="A1584" s="569" t="s">
        <v>2850</v>
      </c>
      <c r="B1584" s="1242" t="s">
        <v>2851</v>
      </c>
    </row>
    <row r="1585" spans="1:2" ht="25.5">
      <c r="A1585" s="569" t="s">
        <v>2863</v>
      </c>
      <c r="B1585" s="1242" t="s">
        <v>2864</v>
      </c>
    </row>
    <row r="1586" spans="1:2" ht="25.5">
      <c r="A1586" s="569" t="s">
        <v>2867</v>
      </c>
      <c r="B1586" s="1242" t="s">
        <v>2868</v>
      </c>
    </row>
    <row r="1587" spans="1:2" ht="25.5">
      <c r="A1587" s="569" t="s">
        <v>2871</v>
      </c>
      <c r="B1587" s="1242" t="s">
        <v>2872</v>
      </c>
    </row>
    <row r="1588" spans="1:2" ht="25.5">
      <c r="A1588" s="569" t="s">
        <v>2875</v>
      </c>
      <c r="B1588" s="1242" t="s">
        <v>2876</v>
      </c>
    </row>
    <row r="1589" spans="1:2" ht="25.5">
      <c r="A1589" s="569" t="s">
        <v>2879</v>
      </c>
      <c r="B1589" s="1242" t="s">
        <v>2880</v>
      </c>
    </row>
    <row r="1590" spans="1:2" ht="25.5">
      <c r="A1590" s="569" t="s">
        <v>2881</v>
      </c>
      <c r="B1590" s="1242" t="s">
        <v>2882</v>
      </c>
    </row>
    <row r="1591" spans="1:2" ht="25.5">
      <c r="A1591" s="569" t="s">
        <v>2885</v>
      </c>
      <c r="B1591" s="1242" t="s">
        <v>2886</v>
      </c>
    </row>
    <row r="1592" spans="1:2">
      <c r="A1592" s="569" t="s">
        <v>2596</v>
      </c>
      <c r="B1592" s="1242" t="s">
        <v>2597</v>
      </c>
    </row>
    <row r="1593" spans="1:2">
      <c r="A1593" s="569" t="s">
        <v>2600</v>
      </c>
      <c r="B1593" s="1242" t="s">
        <v>2601</v>
      </c>
    </row>
    <row r="1594" spans="1:2">
      <c r="A1594" s="569" t="s">
        <v>2604</v>
      </c>
      <c r="B1594" s="1242" t="s">
        <v>2605</v>
      </c>
    </row>
    <row r="1595" spans="1:2">
      <c r="A1595" s="569" t="s">
        <v>2607</v>
      </c>
      <c r="B1595" s="1242" t="s">
        <v>2608</v>
      </c>
    </row>
    <row r="1596" spans="1:2">
      <c r="A1596" s="569" t="s">
        <v>2611</v>
      </c>
      <c r="B1596" s="1242" t="s">
        <v>2612</v>
      </c>
    </row>
    <row r="1597" spans="1:2">
      <c r="A1597" s="569" t="s">
        <v>2615</v>
      </c>
      <c r="B1597" s="1242" t="s">
        <v>2616</v>
      </c>
    </row>
    <row r="1598" spans="1:2">
      <c r="A1598" s="569" t="s">
        <v>2619</v>
      </c>
      <c r="B1598" s="1242" t="s">
        <v>2620</v>
      </c>
    </row>
    <row r="1599" spans="1:2">
      <c r="A1599" s="569" t="s">
        <v>2623</v>
      </c>
      <c r="B1599" s="1242" t="s">
        <v>2624</v>
      </c>
    </row>
    <row r="1600" spans="1:2">
      <c r="A1600" s="569" t="s">
        <v>2627</v>
      </c>
      <c r="B1600" s="1242" t="s">
        <v>2628</v>
      </c>
    </row>
    <row r="1601" spans="1:2">
      <c r="A1601" s="569" t="s">
        <v>2631</v>
      </c>
      <c r="B1601" s="1242" t="s">
        <v>2632</v>
      </c>
    </row>
    <row r="1602" spans="1:2">
      <c r="A1602" s="569" t="s">
        <v>2635</v>
      </c>
      <c r="B1602" s="1242" t="s">
        <v>2636</v>
      </c>
    </row>
    <row r="1603" spans="1:2">
      <c r="A1603" s="569" t="s">
        <v>2639</v>
      </c>
      <c r="B1603" s="1242" t="s">
        <v>2640</v>
      </c>
    </row>
    <row r="1604" spans="1:2">
      <c r="A1604" s="569" t="s">
        <v>2643</v>
      </c>
      <c r="B1604" s="1242" t="s">
        <v>2644</v>
      </c>
    </row>
    <row r="1605" spans="1:2">
      <c r="A1605" s="569" t="s">
        <v>2646</v>
      </c>
      <c r="B1605" s="1242" t="s">
        <v>2647</v>
      </c>
    </row>
    <row r="1606" spans="1:2">
      <c r="A1606" s="569" t="s">
        <v>2650</v>
      </c>
      <c r="B1606" s="1242" t="s">
        <v>2651</v>
      </c>
    </row>
    <row r="1607" spans="1:2">
      <c r="A1607" s="569" t="s">
        <v>2654</v>
      </c>
      <c r="B1607" s="1242" t="s">
        <v>2655</v>
      </c>
    </row>
    <row r="1608" spans="1:2">
      <c r="A1608" s="569" t="s">
        <v>2658</v>
      </c>
      <c r="B1608" s="1242" t="s">
        <v>2659</v>
      </c>
    </row>
    <row r="1609" spans="1:2">
      <c r="A1609" s="569" t="s">
        <v>2662</v>
      </c>
      <c r="B1609" s="1242" t="s">
        <v>2663</v>
      </c>
    </row>
    <row r="1610" spans="1:2">
      <c r="A1610" s="569" t="s">
        <v>2666</v>
      </c>
      <c r="B1610" s="1242" t="s">
        <v>2667</v>
      </c>
    </row>
    <row r="1611" spans="1:2">
      <c r="A1611" s="569" t="s">
        <v>2670</v>
      </c>
      <c r="B1611" s="1242" t="s">
        <v>2671</v>
      </c>
    </row>
    <row r="1612" spans="1:2">
      <c r="A1612" s="569" t="s">
        <v>2673</v>
      </c>
      <c r="B1612" s="1242" t="s">
        <v>2674</v>
      </c>
    </row>
    <row r="1613" spans="1:2">
      <c r="A1613" s="569" t="s">
        <v>2677</v>
      </c>
      <c r="B1613" s="1242" t="s">
        <v>2678</v>
      </c>
    </row>
    <row r="1614" spans="1:2">
      <c r="A1614" s="569" t="s">
        <v>2681</v>
      </c>
      <c r="B1614" s="1242" t="s">
        <v>2682</v>
      </c>
    </row>
    <row r="1615" spans="1:2">
      <c r="A1615" s="569" t="s">
        <v>2685</v>
      </c>
      <c r="B1615" s="1242" t="s">
        <v>2686</v>
      </c>
    </row>
    <row r="1616" spans="1:2">
      <c r="A1616" s="569" t="s">
        <v>2689</v>
      </c>
      <c r="B1616" s="1242" t="s">
        <v>2690</v>
      </c>
    </row>
    <row r="1617" spans="1:2">
      <c r="A1617" s="569" t="s">
        <v>2693</v>
      </c>
      <c r="B1617" s="1242" t="s">
        <v>2694</v>
      </c>
    </row>
    <row r="1618" spans="1:2">
      <c r="A1618" s="569" t="s">
        <v>2697</v>
      </c>
      <c r="B1618" s="1242" t="s">
        <v>2698</v>
      </c>
    </row>
    <row r="1619" spans="1:2" ht="12.75" customHeight="1">
      <c r="A1619" s="569" t="s">
        <v>2701</v>
      </c>
      <c r="B1619" s="1242" t="s">
        <v>2702</v>
      </c>
    </row>
    <row r="1620" spans="1:2" ht="26.25" customHeight="1">
      <c r="A1620" s="569" t="s">
        <v>2704</v>
      </c>
      <c r="B1620" s="1242" t="s">
        <v>2705</v>
      </c>
    </row>
    <row r="1621" spans="1:2">
      <c r="A1621" s="569" t="s">
        <v>2708</v>
      </c>
      <c r="B1621" s="1242" t="s">
        <v>2709</v>
      </c>
    </row>
    <row r="1622" spans="1:2" ht="25.5">
      <c r="A1622" s="569" t="s">
        <v>2712</v>
      </c>
      <c r="B1622" s="1242" t="s">
        <v>2713</v>
      </c>
    </row>
    <row r="1623" spans="1:2">
      <c r="A1623" s="569" t="s">
        <v>2715</v>
      </c>
      <c r="B1623" s="1242" t="s">
        <v>2716</v>
      </c>
    </row>
    <row r="1624" spans="1:2">
      <c r="A1624" s="569" t="s">
        <v>2719</v>
      </c>
      <c r="B1624" s="1242" t="s">
        <v>2720</v>
      </c>
    </row>
    <row r="1625" spans="1:2">
      <c r="A1625" s="569" t="s">
        <v>2723</v>
      </c>
      <c r="B1625" s="1242" t="s">
        <v>2724</v>
      </c>
    </row>
    <row r="1626" spans="1:2">
      <c r="A1626" s="569" t="s">
        <v>2727</v>
      </c>
      <c r="B1626" s="1242" t="s">
        <v>2728</v>
      </c>
    </row>
    <row r="1627" spans="1:2">
      <c r="A1627" s="569" t="s">
        <v>2731</v>
      </c>
      <c r="B1627" s="1242" t="s">
        <v>2732</v>
      </c>
    </row>
    <row r="1628" spans="1:2">
      <c r="A1628" s="569" t="s">
        <v>2731</v>
      </c>
      <c r="B1628" s="1242" t="s">
        <v>2745</v>
      </c>
    </row>
    <row r="1629" spans="1:2">
      <c r="A1629" s="569" t="s">
        <v>2735</v>
      </c>
      <c r="B1629" s="1242" t="s">
        <v>2736</v>
      </c>
    </row>
    <row r="1630" spans="1:2">
      <c r="A1630" s="569" t="s">
        <v>2739</v>
      </c>
      <c r="B1630" s="1242" t="s">
        <v>2740</v>
      </c>
    </row>
    <row r="1631" spans="1:2">
      <c r="A1631" s="1238" t="s">
        <v>6003</v>
      </c>
      <c r="B1631" s="1239" t="s">
        <v>6004</v>
      </c>
    </row>
    <row r="1632" spans="1:2">
      <c r="A1632" s="1238" t="s">
        <v>6005</v>
      </c>
      <c r="B1632" s="1239" t="s">
        <v>6006</v>
      </c>
    </row>
    <row r="1633" spans="1:2">
      <c r="A1633" s="1247" t="s">
        <v>6007</v>
      </c>
      <c r="B1633" s="1246" t="s">
        <v>6008</v>
      </c>
    </row>
    <row r="1634" spans="1:2">
      <c r="A1634" s="569" t="s">
        <v>7452</v>
      </c>
      <c r="B1634" s="1242" t="s">
        <v>7453</v>
      </c>
    </row>
    <row r="1635" spans="1:2">
      <c r="A1635" s="569" t="s">
        <v>7482</v>
      </c>
      <c r="B1635" s="1242" t="s">
        <v>7483</v>
      </c>
    </row>
    <row r="1636" spans="1:2">
      <c r="A1636" s="569" t="s">
        <v>7454</v>
      </c>
      <c r="B1636" s="1242" t="s">
        <v>7455</v>
      </c>
    </row>
    <row r="1637" spans="1:2">
      <c r="A1637" s="569" t="s">
        <v>7484</v>
      </c>
      <c r="B1637" s="1242" t="s">
        <v>7485</v>
      </c>
    </row>
    <row r="1638" spans="1:2">
      <c r="A1638" s="569" t="s">
        <v>7456</v>
      </c>
      <c r="B1638" s="1242" t="s">
        <v>7457</v>
      </c>
    </row>
    <row r="1639" spans="1:2">
      <c r="A1639" s="569" t="s">
        <v>7486</v>
      </c>
      <c r="B1639" s="1242" t="s">
        <v>7487</v>
      </c>
    </row>
    <row r="1640" spans="1:2">
      <c r="A1640" s="1238" t="s">
        <v>5080</v>
      </c>
      <c r="B1640" s="1239" t="s">
        <v>5081</v>
      </c>
    </row>
    <row r="1641" spans="1:2" ht="25.5">
      <c r="A1641" s="1247" t="s">
        <v>6009</v>
      </c>
      <c r="B1641" s="1246" t="s">
        <v>6010</v>
      </c>
    </row>
    <row r="1642" spans="1:2">
      <c r="A1642" s="569" t="s">
        <v>1540</v>
      </c>
      <c r="B1642" s="1242"/>
    </row>
    <row r="1643" spans="1:2" ht="12.75" customHeight="1">
      <c r="A1643" s="1247" t="s">
        <v>6195</v>
      </c>
      <c r="B1643" s="1246" t="s">
        <v>6054</v>
      </c>
    </row>
    <row r="1644" spans="1:2">
      <c r="A1644" s="1250" t="s">
        <v>5618</v>
      </c>
      <c r="B1644" s="1251" t="s">
        <v>5619</v>
      </c>
    </row>
    <row r="1645" spans="1:2">
      <c r="A1645" s="1250" t="s">
        <v>5877</v>
      </c>
      <c r="B1645" s="1251" t="s">
        <v>5832</v>
      </c>
    </row>
    <row r="1646" spans="1:2">
      <c r="A1646" s="1247" t="s">
        <v>6196</v>
      </c>
      <c r="B1646" s="1246" t="s">
        <v>6197</v>
      </c>
    </row>
    <row r="1647" spans="1:2" ht="27.75" customHeight="1">
      <c r="A1647" s="1243" t="s">
        <v>5754</v>
      </c>
      <c r="B1647" s="1244" t="s">
        <v>5755</v>
      </c>
    </row>
    <row r="1648" spans="1:2">
      <c r="A1648" s="1245" t="s">
        <v>3091</v>
      </c>
      <c r="B1648" s="1256" t="s">
        <v>3092</v>
      </c>
    </row>
    <row r="1649" spans="1:2">
      <c r="A1649" s="569" t="s">
        <v>7458</v>
      </c>
      <c r="B1649" s="1242" t="s">
        <v>7459</v>
      </c>
    </row>
    <row r="1650" spans="1:2">
      <c r="A1650" s="569" t="s">
        <v>7488</v>
      </c>
      <c r="B1650" s="1242" t="s">
        <v>7489</v>
      </c>
    </row>
    <row r="1651" spans="1:2">
      <c r="A1651" s="1243" t="s">
        <v>6382</v>
      </c>
      <c r="B1651" s="1244" t="s">
        <v>6383</v>
      </c>
    </row>
    <row r="1652" spans="1:2" ht="15" customHeight="1">
      <c r="A1652" s="1243" t="s">
        <v>6384</v>
      </c>
      <c r="B1652" s="1244" t="s">
        <v>6385</v>
      </c>
    </row>
    <row r="1653" spans="1:2">
      <c r="A1653" s="1243" t="s">
        <v>6386</v>
      </c>
      <c r="B1653" s="1244" t="s">
        <v>6387</v>
      </c>
    </row>
    <row r="1654" spans="1:2">
      <c r="A1654" s="1243" t="s">
        <v>6388</v>
      </c>
      <c r="B1654" s="1244" t="s">
        <v>6389</v>
      </c>
    </row>
    <row r="1655" spans="1:2">
      <c r="A1655" s="1238" t="s">
        <v>4168</v>
      </c>
      <c r="B1655" s="1296" t="s">
        <v>4169</v>
      </c>
    </row>
    <row r="1656" spans="1:2">
      <c r="A1656" s="1238" t="s">
        <v>4170</v>
      </c>
      <c r="B1656" s="1296" t="s">
        <v>4171</v>
      </c>
    </row>
    <row r="1657" spans="1:2">
      <c r="A1657" s="1278" t="s">
        <v>4172</v>
      </c>
      <c r="B1657" s="1249" t="s">
        <v>4173</v>
      </c>
    </row>
    <row r="1658" spans="1:2" ht="28.5" customHeight="1">
      <c r="A1658" s="1278" t="s">
        <v>4174</v>
      </c>
      <c r="B1658" s="1296" t="s">
        <v>4175</v>
      </c>
    </row>
    <row r="1659" spans="1:2" ht="24.75" customHeight="1">
      <c r="A1659" s="1238" t="s">
        <v>5082</v>
      </c>
      <c r="B1659" s="1239" t="s">
        <v>5083</v>
      </c>
    </row>
    <row r="1660" spans="1:2">
      <c r="A1660" s="1238" t="s">
        <v>5084</v>
      </c>
      <c r="B1660" s="1239" t="s">
        <v>5085</v>
      </c>
    </row>
    <row r="1661" spans="1:2">
      <c r="A1661" s="1238" t="s">
        <v>5086</v>
      </c>
      <c r="B1661" s="1239" t="s">
        <v>5087</v>
      </c>
    </row>
    <row r="1662" spans="1:2">
      <c r="A1662" s="1243" t="s">
        <v>5756</v>
      </c>
      <c r="B1662" s="1244" t="s">
        <v>5757</v>
      </c>
    </row>
    <row r="1663" spans="1:2">
      <c r="A1663" s="1238" t="s">
        <v>5088</v>
      </c>
      <c r="B1663" s="1239" t="s">
        <v>5089</v>
      </c>
    </row>
    <row r="1664" spans="1:2">
      <c r="A1664" s="1238" t="s">
        <v>5090</v>
      </c>
      <c r="B1664" s="1239" t="s">
        <v>5091</v>
      </c>
    </row>
    <row r="1665" spans="1:2">
      <c r="A1665" s="1278" t="s">
        <v>5092</v>
      </c>
      <c r="B1665" s="1296" t="s">
        <v>5093</v>
      </c>
    </row>
    <row r="1666" spans="1:2">
      <c r="A1666" s="1237" t="s">
        <v>5094</v>
      </c>
      <c r="B1666" s="1302" t="s">
        <v>5095</v>
      </c>
    </row>
    <row r="1667" spans="1:2">
      <c r="A1667" s="1285" t="s">
        <v>5096</v>
      </c>
      <c r="B1667" s="1264" t="s">
        <v>5097</v>
      </c>
    </row>
    <row r="1668" spans="1:2">
      <c r="A1668" s="1238" t="s">
        <v>5098</v>
      </c>
      <c r="B1668" s="1264" t="s">
        <v>5099</v>
      </c>
    </row>
    <row r="1669" spans="1:2">
      <c r="A1669" s="1237" t="s">
        <v>5100</v>
      </c>
      <c r="B1669" s="1236" t="s">
        <v>5101</v>
      </c>
    </row>
    <row r="1670" spans="1:2">
      <c r="A1670" s="1238" t="s">
        <v>5102</v>
      </c>
      <c r="B1670" s="1239" t="s">
        <v>5103</v>
      </c>
    </row>
    <row r="1671" spans="1:2">
      <c r="A1671" s="1237" t="s">
        <v>5104</v>
      </c>
      <c r="B1671" s="1299" t="s">
        <v>5105</v>
      </c>
    </row>
    <row r="1672" spans="1:2">
      <c r="A1672" s="1237" t="s">
        <v>5106</v>
      </c>
      <c r="B1672" s="1236" t="s">
        <v>5107</v>
      </c>
    </row>
    <row r="1673" spans="1:2">
      <c r="A1673" s="1237" t="s">
        <v>5108</v>
      </c>
      <c r="B1673" s="1236" t="s">
        <v>5109</v>
      </c>
    </row>
    <row r="1674" spans="1:2">
      <c r="A1674" s="1238" t="s">
        <v>5110</v>
      </c>
      <c r="B1674" s="1239" t="s">
        <v>5111</v>
      </c>
    </row>
    <row r="1675" spans="1:2">
      <c r="A1675" s="1283" t="s">
        <v>5112</v>
      </c>
      <c r="B1675" s="1284" t="s">
        <v>5113</v>
      </c>
    </row>
    <row r="1676" spans="1:2">
      <c r="A1676" s="1248" t="s">
        <v>4176</v>
      </c>
      <c r="B1676" s="1296" t="s">
        <v>4177</v>
      </c>
    </row>
    <row r="1677" spans="1:2">
      <c r="A1677" s="1248" t="s">
        <v>4178</v>
      </c>
      <c r="B1677" s="1296" t="s">
        <v>4179</v>
      </c>
    </row>
    <row r="1678" spans="1:2">
      <c r="A1678" s="1238" t="s">
        <v>4180</v>
      </c>
      <c r="B1678" s="1302" t="s">
        <v>4181</v>
      </c>
    </row>
    <row r="1679" spans="1:2">
      <c r="A1679" s="1238" t="s">
        <v>4182</v>
      </c>
      <c r="B1679" s="1303" t="s">
        <v>4183</v>
      </c>
    </row>
    <row r="1680" spans="1:2">
      <c r="A1680" s="1285" t="s">
        <v>4184</v>
      </c>
      <c r="B1680" s="1296" t="s">
        <v>4185</v>
      </c>
    </row>
    <row r="1681" spans="1:2">
      <c r="A1681" s="1250" t="s">
        <v>5878</v>
      </c>
      <c r="B1681" s="1251" t="s">
        <v>5879</v>
      </c>
    </row>
    <row r="1682" spans="1:2">
      <c r="A1682" s="1243" t="s">
        <v>5878</v>
      </c>
      <c r="B1682" s="1244" t="s">
        <v>6390</v>
      </c>
    </row>
    <row r="1683" spans="1:2">
      <c r="A1683" s="1243" t="s">
        <v>6391</v>
      </c>
      <c r="B1683" s="1244" t="s">
        <v>6392</v>
      </c>
    </row>
    <row r="1684" spans="1:2">
      <c r="A1684" s="1248" t="s">
        <v>6391</v>
      </c>
      <c r="B1684" s="1249" t="s">
        <v>6645</v>
      </c>
    </row>
    <row r="1685" spans="1:2">
      <c r="A1685" s="1238" t="s">
        <v>5418</v>
      </c>
      <c r="B1685" s="1239" t="s">
        <v>5419</v>
      </c>
    </row>
    <row r="1686" spans="1:2">
      <c r="A1686" s="1245" t="s">
        <v>5420</v>
      </c>
      <c r="B1686" s="1246" t="s">
        <v>5421</v>
      </c>
    </row>
    <row r="1687" spans="1:2">
      <c r="A1687" s="1265" t="s">
        <v>5420</v>
      </c>
      <c r="B1687" s="1266" t="s">
        <v>6727</v>
      </c>
    </row>
    <row r="1688" spans="1:2">
      <c r="A1688" s="1248" t="s">
        <v>6710</v>
      </c>
      <c r="B1688" s="1249" t="s">
        <v>5421</v>
      </c>
    </row>
    <row r="1689" spans="1:2">
      <c r="A1689" s="1238" t="s">
        <v>4186</v>
      </c>
      <c r="B1689" s="1296" t="s">
        <v>4187</v>
      </c>
    </row>
    <row r="1690" spans="1:2">
      <c r="A1690" s="1237" t="s">
        <v>5114</v>
      </c>
      <c r="B1690" s="1299" t="s">
        <v>5115</v>
      </c>
    </row>
    <row r="1691" spans="1:2">
      <c r="A1691" s="1238" t="s">
        <v>4188</v>
      </c>
      <c r="B1691" s="1259" t="s">
        <v>4189</v>
      </c>
    </row>
    <row r="1692" spans="1:2">
      <c r="A1692" s="1238" t="s">
        <v>4190</v>
      </c>
      <c r="B1692" s="1296" t="s">
        <v>4191</v>
      </c>
    </row>
    <row r="1693" spans="1:2">
      <c r="A1693" s="1285" t="s">
        <v>4192</v>
      </c>
      <c r="B1693" s="1296" t="s">
        <v>4193</v>
      </c>
    </row>
    <row r="1694" spans="1:2">
      <c r="A1694" s="1238" t="s">
        <v>4194</v>
      </c>
      <c r="B1694" s="1296" t="s">
        <v>4195</v>
      </c>
    </row>
    <row r="1695" spans="1:2">
      <c r="A1695" s="1252" t="s">
        <v>6603</v>
      </c>
      <c r="B1695" s="1253" t="s">
        <v>6604</v>
      </c>
    </row>
    <row r="1696" spans="1:2" ht="25.5" customHeight="1">
      <c r="A1696" s="1238" t="s">
        <v>4196</v>
      </c>
      <c r="B1696" s="1296" t="s">
        <v>4197</v>
      </c>
    </row>
    <row r="1697" spans="1:2" ht="25.5" customHeight="1">
      <c r="A1697" s="1252" t="s">
        <v>6605</v>
      </c>
      <c r="B1697" s="1253" t="s">
        <v>6606</v>
      </c>
    </row>
    <row r="1698" spans="1:2" ht="25.5" customHeight="1">
      <c r="A1698" s="1238" t="s">
        <v>4198</v>
      </c>
      <c r="B1698" s="1264" t="s">
        <v>4199</v>
      </c>
    </row>
    <row r="1699" spans="1:2" ht="25.5" customHeight="1">
      <c r="A1699" s="1285" t="s">
        <v>4200</v>
      </c>
      <c r="B1699" s="1296" t="s">
        <v>4201</v>
      </c>
    </row>
    <row r="1700" spans="1:2" ht="25.5" customHeight="1">
      <c r="A1700" s="1285" t="s">
        <v>4202</v>
      </c>
      <c r="B1700" s="1296" t="s">
        <v>4203</v>
      </c>
    </row>
    <row r="1701" spans="1:2" ht="25.5" customHeight="1">
      <c r="A1701" s="1238" t="s">
        <v>4202</v>
      </c>
      <c r="B1701" s="1239" t="s">
        <v>5116</v>
      </c>
    </row>
    <row r="1702" spans="1:2" ht="25.5" customHeight="1">
      <c r="A1702" s="1304" t="s">
        <v>4204</v>
      </c>
      <c r="B1702" s="1296" t="s">
        <v>4205</v>
      </c>
    </row>
    <row r="1703" spans="1:2" ht="25.5" customHeight="1">
      <c r="A1703" s="1285" t="s">
        <v>4206</v>
      </c>
      <c r="B1703" s="1296" t="s">
        <v>4207</v>
      </c>
    </row>
    <row r="1704" spans="1:2" ht="25.5" customHeight="1">
      <c r="A1704" s="1238" t="s">
        <v>4208</v>
      </c>
      <c r="B1704" s="1296" t="s">
        <v>4209</v>
      </c>
    </row>
    <row r="1705" spans="1:2" ht="25.5" customHeight="1">
      <c r="A1705" s="1285" t="s">
        <v>4210</v>
      </c>
      <c r="B1705" s="1296" t="s">
        <v>4211</v>
      </c>
    </row>
    <row r="1706" spans="1:2" ht="26.25" customHeight="1">
      <c r="A1706" s="1278" t="s">
        <v>4212</v>
      </c>
      <c r="B1706" s="1249" t="s">
        <v>4213</v>
      </c>
    </row>
    <row r="1707" spans="1:2">
      <c r="A1707" s="1238" t="s">
        <v>4214</v>
      </c>
      <c r="B1707" s="1264" t="s">
        <v>4215</v>
      </c>
    </row>
    <row r="1708" spans="1:2">
      <c r="A1708" s="1238" t="s">
        <v>4216</v>
      </c>
      <c r="B1708" s="1264" t="s">
        <v>4217</v>
      </c>
    </row>
    <row r="1709" spans="1:2">
      <c r="A1709" s="1238" t="s">
        <v>4218</v>
      </c>
      <c r="B1709" s="1264" t="s">
        <v>4219</v>
      </c>
    </row>
    <row r="1710" spans="1:2">
      <c r="A1710" s="1238" t="s">
        <v>4220</v>
      </c>
      <c r="B1710" s="1239" t="s">
        <v>4221</v>
      </c>
    </row>
    <row r="1711" spans="1:2" ht="15" customHeight="1">
      <c r="A1711" s="1238" t="s">
        <v>4222</v>
      </c>
      <c r="B1711" s="1264" t="s">
        <v>4223</v>
      </c>
    </row>
    <row r="1712" spans="1:2">
      <c r="A1712" s="1238" t="s">
        <v>4224</v>
      </c>
      <c r="B1712" s="1264" t="s">
        <v>4225</v>
      </c>
    </row>
    <row r="1713" spans="1:2">
      <c r="A1713" s="1238" t="s">
        <v>4226</v>
      </c>
      <c r="B1713" s="1264" t="s">
        <v>4227</v>
      </c>
    </row>
    <row r="1714" spans="1:2" ht="13.5" customHeight="1">
      <c r="A1714" s="1238" t="s">
        <v>4228</v>
      </c>
      <c r="B1714" s="1264" t="s">
        <v>4229</v>
      </c>
    </row>
    <row r="1715" spans="1:2">
      <c r="A1715" s="1238" t="s">
        <v>4230</v>
      </c>
      <c r="B1715" s="1264" t="s">
        <v>4231</v>
      </c>
    </row>
    <row r="1716" spans="1:2">
      <c r="A1716" s="1293" t="s">
        <v>6011</v>
      </c>
      <c r="B1716" s="1239" t="s">
        <v>4233</v>
      </c>
    </row>
    <row r="1717" spans="1:2">
      <c r="A1717" s="1243" t="s">
        <v>6011</v>
      </c>
      <c r="B1717" s="1244" t="s">
        <v>6393</v>
      </c>
    </row>
    <row r="1718" spans="1:2">
      <c r="A1718" s="1238" t="s">
        <v>4232</v>
      </c>
      <c r="B1718" s="1239" t="s">
        <v>4233</v>
      </c>
    </row>
    <row r="1719" spans="1:2">
      <c r="A1719" s="1238" t="s">
        <v>4234</v>
      </c>
      <c r="B1719" s="1264" t="s">
        <v>4235</v>
      </c>
    </row>
    <row r="1720" spans="1:2">
      <c r="A1720" s="1238" t="s">
        <v>4236</v>
      </c>
      <c r="B1720" s="1239" t="s">
        <v>4237</v>
      </c>
    </row>
    <row r="1721" spans="1:2">
      <c r="A1721" s="1278" t="s">
        <v>4238</v>
      </c>
      <c r="B1721" s="1249" t="s">
        <v>4239</v>
      </c>
    </row>
    <row r="1722" spans="1:2">
      <c r="A1722" s="1238" t="s">
        <v>4240</v>
      </c>
      <c r="B1722" s="1264" t="s">
        <v>4241</v>
      </c>
    </row>
    <row r="1723" spans="1:2">
      <c r="A1723" s="1285" t="s">
        <v>4242</v>
      </c>
      <c r="B1723" s="1264" t="s">
        <v>4243</v>
      </c>
    </row>
    <row r="1724" spans="1:2">
      <c r="A1724" s="1278" t="s">
        <v>4244</v>
      </c>
      <c r="B1724" s="1249" t="s">
        <v>4245</v>
      </c>
    </row>
    <row r="1725" spans="1:2">
      <c r="A1725" s="1294" t="s">
        <v>4246</v>
      </c>
      <c r="B1725" s="1266" t="s">
        <v>4247</v>
      </c>
    </row>
    <row r="1726" spans="1:2">
      <c r="A1726" s="1243" t="s">
        <v>5758</v>
      </c>
      <c r="B1726" s="1244" t="s">
        <v>5759</v>
      </c>
    </row>
    <row r="1727" spans="1:2">
      <c r="A1727" s="1293" t="s">
        <v>5758</v>
      </c>
      <c r="B1727" s="1239" t="s">
        <v>6012</v>
      </c>
    </row>
    <row r="1728" spans="1:2">
      <c r="A1728" s="1245" t="s">
        <v>5422</v>
      </c>
      <c r="B1728" s="1246" t="s">
        <v>5423</v>
      </c>
    </row>
    <row r="1729" spans="1:2">
      <c r="A1729" s="1294" t="s">
        <v>4248</v>
      </c>
      <c r="B1729" s="1266" t="s">
        <v>4249</v>
      </c>
    </row>
    <row r="1730" spans="1:2">
      <c r="A1730" s="1238" t="s">
        <v>4687</v>
      </c>
      <c r="B1730" s="1239" t="s">
        <v>4688</v>
      </c>
    </row>
    <row r="1731" spans="1:2">
      <c r="A1731" s="1294" t="s">
        <v>4250</v>
      </c>
      <c r="B1731" s="1296" t="s">
        <v>4251</v>
      </c>
    </row>
    <row r="1732" spans="1:2" ht="11.25" customHeight="1">
      <c r="A1732" s="1294" t="s">
        <v>4252</v>
      </c>
      <c r="B1732" s="1296" t="s">
        <v>4253</v>
      </c>
    </row>
    <row r="1733" spans="1:2">
      <c r="A1733" s="1294" t="s">
        <v>4254</v>
      </c>
      <c r="B1733" s="1296" t="s">
        <v>4255</v>
      </c>
    </row>
    <row r="1734" spans="1:2">
      <c r="A1734" s="1294" t="s">
        <v>4256</v>
      </c>
      <c r="B1734" s="1296" t="s">
        <v>4257</v>
      </c>
    </row>
    <row r="1735" spans="1:2">
      <c r="A1735" s="1238" t="s">
        <v>4256</v>
      </c>
      <c r="B1735" s="1239" t="s">
        <v>4689</v>
      </c>
    </row>
    <row r="1736" spans="1:2">
      <c r="A1736" s="1238" t="s">
        <v>4690</v>
      </c>
      <c r="B1736" s="1239" t="s">
        <v>4691</v>
      </c>
    </row>
    <row r="1737" spans="1:2">
      <c r="A1737" s="1238" t="s">
        <v>4692</v>
      </c>
      <c r="B1737" s="1239" t="s">
        <v>4693</v>
      </c>
    </row>
    <row r="1738" spans="1:2">
      <c r="A1738" s="1238" t="s">
        <v>5880</v>
      </c>
      <c r="B1738" s="1239" t="s">
        <v>5881</v>
      </c>
    </row>
    <row r="1739" spans="1:2">
      <c r="A1739" s="1294" t="s">
        <v>4258</v>
      </c>
      <c r="B1739" s="1296" t="s">
        <v>4259</v>
      </c>
    </row>
    <row r="1740" spans="1:2">
      <c r="A1740" s="1294" t="s">
        <v>4260</v>
      </c>
      <c r="B1740" s="1296" t="s">
        <v>4261</v>
      </c>
    </row>
    <row r="1741" spans="1:2">
      <c r="A1741" s="1297" t="s">
        <v>4260</v>
      </c>
      <c r="B1741" s="1277" t="s">
        <v>5328</v>
      </c>
    </row>
    <row r="1742" spans="1:2">
      <c r="A1742" s="1294" t="s">
        <v>4262</v>
      </c>
      <c r="B1742" s="1296" t="s">
        <v>4263</v>
      </c>
    </row>
    <row r="1743" spans="1:2">
      <c r="A1743" s="1238" t="s">
        <v>5620</v>
      </c>
      <c r="B1743" s="1239" t="s">
        <v>5621</v>
      </c>
    </row>
    <row r="1744" spans="1:2">
      <c r="A1744" s="1238" t="s">
        <v>4694</v>
      </c>
      <c r="B1744" s="1239" t="s">
        <v>4695</v>
      </c>
    </row>
    <row r="1745" spans="1:2">
      <c r="A1745" s="1238" t="s">
        <v>4696</v>
      </c>
      <c r="B1745" s="1239" t="s">
        <v>4697</v>
      </c>
    </row>
    <row r="1746" spans="1:2">
      <c r="A1746" s="1238" t="s">
        <v>4264</v>
      </c>
      <c r="B1746" s="1239" t="s">
        <v>4265</v>
      </c>
    </row>
    <row r="1747" spans="1:2">
      <c r="A1747" s="1237" t="s">
        <v>4264</v>
      </c>
      <c r="B1747" s="1236" t="s">
        <v>4698</v>
      </c>
    </row>
    <row r="1748" spans="1:2">
      <c r="A1748" s="1237" t="s">
        <v>4699</v>
      </c>
      <c r="B1748" s="1236" t="s">
        <v>4700</v>
      </c>
    </row>
    <row r="1749" spans="1:2">
      <c r="A1749" s="1238" t="s">
        <v>4266</v>
      </c>
      <c r="B1749" s="1239" t="s">
        <v>4267</v>
      </c>
    </row>
    <row r="1750" spans="1:2">
      <c r="A1750" s="1293" t="s">
        <v>4266</v>
      </c>
      <c r="B1750" s="1239" t="s">
        <v>4701</v>
      </c>
    </row>
    <row r="1751" spans="1:2">
      <c r="A1751" s="1237" t="s">
        <v>7287</v>
      </c>
      <c r="B1751" s="1236" t="s">
        <v>7288</v>
      </c>
    </row>
    <row r="1752" spans="1:2">
      <c r="A1752" s="1238" t="s">
        <v>7284</v>
      </c>
      <c r="B1752" s="1239" t="s">
        <v>7285</v>
      </c>
    </row>
    <row r="1753" spans="1:2">
      <c r="A1753" s="1293" t="s">
        <v>4702</v>
      </c>
      <c r="B1753" s="1239" t="s">
        <v>4703</v>
      </c>
    </row>
    <row r="1754" spans="1:2">
      <c r="A1754" s="1238" t="s">
        <v>4704</v>
      </c>
      <c r="B1754" s="1239" t="s">
        <v>4705</v>
      </c>
    </row>
    <row r="1755" spans="1:2">
      <c r="A1755" s="1283" t="s">
        <v>4706</v>
      </c>
      <c r="B1755" s="1284" t="s">
        <v>4707</v>
      </c>
    </row>
    <row r="1756" spans="1:2">
      <c r="A1756" s="1283" t="s">
        <v>4708</v>
      </c>
      <c r="B1756" s="1284" t="s">
        <v>4709</v>
      </c>
    </row>
    <row r="1757" spans="1:2">
      <c r="A1757" s="1267" t="s">
        <v>4710</v>
      </c>
      <c r="B1757" s="1236" t="s">
        <v>4711</v>
      </c>
    </row>
    <row r="1758" spans="1:2">
      <c r="A1758" s="1238" t="s">
        <v>4268</v>
      </c>
      <c r="B1758" s="1239" t="s">
        <v>4269</v>
      </c>
    </row>
    <row r="1759" spans="1:2">
      <c r="A1759" s="1238" t="s">
        <v>4270</v>
      </c>
      <c r="B1759" s="1239" t="s">
        <v>4271</v>
      </c>
    </row>
    <row r="1760" spans="1:2">
      <c r="A1760" s="1238" t="s">
        <v>4272</v>
      </c>
      <c r="B1760" s="1239" t="s">
        <v>4273</v>
      </c>
    </row>
    <row r="1761" spans="1:2">
      <c r="A1761" s="1238" t="s">
        <v>4274</v>
      </c>
      <c r="B1761" s="1239" t="s">
        <v>4275</v>
      </c>
    </row>
    <row r="1762" spans="1:2">
      <c r="A1762" s="1297" t="s">
        <v>5329</v>
      </c>
      <c r="B1762" s="1277" t="s">
        <v>5330</v>
      </c>
    </row>
    <row r="1763" spans="1:2">
      <c r="A1763" s="1285" t="s">
        <v>5331</v>
      </c>
      <c r="B1763" s="1264" t="s">
        <v>5332</v>
      </c>
    </row>
    <row r="1764" spans="1:2" ht="29.25" customHeight="1">
      <c r="A1764" s="1278" t="s">
        <v>7303</v>
      </c>
      <c r="B1764" s="1296" t="s">
        <v>7304</v>
      </c>
    </row>
    <row r="1765" spans="1:2" ht="28.5" customHeight="1">
      <c r="A1765" s="1297" t="s">
        <v>5333</v>
      </c>
      <c r="B1765" s="1277" t="s">
        <v>5334</v>
      </c>
    </row>
    <row r="1766" spans="1:2">
      <c r="A1766" s="1297" t="s">
        <v>5335</v>
      </c>
      <c r="B1766" s="1277" t="s">
        <v>5336</v>
      </c>
    </row>
    <row r="1767" spans="1:2">
      <c r="A1767" s="1297" t="s">
        <v>5337</v>
      </c>
      <c r="B1767" s="1277" t="s">
        <v>5338</v>
      </c>
    </row>
    <row r="1768" spans="1:2">
      <c r="A1768" s="1297" t="s">
        <v>5339</v>
      </c>
      <c r="B1768" s="1277" t="s">
        <v>5340</v>
      </c>
    </row>
    <row r="1769" spans="1:2">
      <c r="A1769" s="1297" t="s">
        <v>5341</v>
      </c>
      <c r="B1769" s="1277" t="s">
        <v>5342</v>
      </c>
    </row>
    <row r="1770" spans="1:2">
      <c r="A1770" s="1267" t="s">
        <v>4712</v>
      </c>
      <c r="B1770" s="1236" t="s">
        <v>4713</v>
      </c>
    </row>
    <row r="1771" spans="1:2">
      <c r="A1771" s="1297" t="s">
        <v>4712</v>
      </c>
      <c r="B1771" s="1277" t="s">
        <v>5343</v>
      </c>
    </row>
    <row r="1772" spans="1:2">
      <c r="A1772" s="1285" t="s">
        <v>5344</v>
      </c>
      <c r="B1772" s="1264" t="s">
        <v>5345</v>
      </c>
    </row>
    <row r="1773" spans="1:2">
      <c r="A1773" s="1297" t="s">
        <v>5346</v>
      </c>
      <c r="B1773" s="1277" t="s">
        <v>5347</v>
      </c>
    </row>
    <row r="1774" spans="1:2">
      <c r="A1774" s="1238" t="s">
        <v>4276</v>
      </c>
      <c r="B1774" s="1239" t="s">
        <v>4277</v>
      </c>
    </row>
    <row r="1775" spans="1:2" ht="13.5" customHeight="1">
      <c r="A1775" s="1283" t="s">
        <v>7289</v>
      </c>
      <c r="B1775" s="1284" t="s">
        <v>7290</v>
      </c>
    </row>
    <row r="1776" spans="1:2" ht="13.5" customHeight="1">
      <c r="A1776" s="1297" t="s">
        <v>5348</v>
      </c>
      <c r="B1776" s="1277" t="s">
        <v>5349</v>
      </c>
    </row>
    <row r="1777" spans="1:2" ht="13.5" customHeight="1">
      <c r="A1777" s="1248" t="s">
        <v>5882</v>
      </c>
      <c r="B1777" s="1249" t="s">
        <v>5883</v>
      </c>
    </row>
    <row r="1778" spans="1:2">
      <c r="A1778" s="1250" t="s">
        <v>5884</v>
      </c>
      <c r="B1778" s="1251" t="s">
        <v>5885</v>
      </c>
    </row>
    <row r="1779" spans="1:2">
      <c r="A1779" s="1250" t="s">
        <v>5886</v>
      </c>
      <c r="B1779" s="1251" t="s">
        <v>5887</v>
      </c>
    </row>
    <row r="1780" spans="1:2">
      <c r="A1780" s="1248" t="s">
        <v>5888</v>
      </c>
      <c r="B1780" s="1249" t="s">
        <v>5889</v>
      </c>
    </row>
    <row r="1781" spans="1:2">
      <c r="A1781" s="1263" t="s">
        <v>5890</v>
      </c>
      <c r="B1781" s="1256" t="s">
        <v>5891</v>
      </c>
    </row>
    <row r="1782" spans="1:2">
      <c r="A1782" s="1248" t="s">
        <v>6711</v>
      </c>
      <c r="B1782" s="1249" t="s">
        <v>5891</v>
      </c>
    </row>
    <row r="1783" spans="1:2" ht="12.75" customHeight="1">
      <c r="A1783" s="1248" t="s">
        <v>5892</v>
      </c>
      <c r="B1783" s="1249" t="s">
        <v>5893</v>
      </c>
    </row>
    <row r="1784" spans="1:2" ht="29.25" customHeight="1">
      <c r="A1784" s="1243" t="s">
        <v>5894</v>
      </c>
      <c r="B1784" s="1244" t="s">
        <v>5895</v>
      </c>
    </row>
    <row r="1785" spans="1:2">
      <c r="A1785" s="1243" t="s">
        <v>5896</v>
      </c>
      <c r="B1785" s="1244" t="s">
        <v>5897</v>
      </c>
    </row>
    <row r="1786" spans="1:2">
      <c r="A1786" s="1245" t="s">
        <v>5898</v>
      </c>
      <c r="B1786" s="1246" t="s">
        <v>5899</v>
      </c>
    </row>
    <row r="1787" spans="1:2">
      <c r="A1787" s="1243" t="s">
        <v>5900</v>
      </c>
      <c r="B1787" s="1244" t="s">
        <v>5901</v>
      </c>
    </row>
    <row r="1788" spans="1:2">
      <c r="A1788" s="1243" t="s">
        <v>5902</v>
      </c>
      <c r="B1788" s="1244" t="s">
        <v>5903</v>
      </c>
    </row>
    <row r="1789" spans="1:2">
      <c r="A1789" s="1285" t="s">
        <v>5350</v>
      </c>
      <c r="B1789" s="1264" t="s">
        <v>5351</v>
      </c>
    </row>
    <row r="1790" spans="1:2">
      <c r="A1790" s="1285" t="s">
        <v>5352</v>
      </c>
      <c r="B1790" s="1264" t="s">
        <v>5353</v>
      </c>
    </row>
    <row r="1791" spans="1:2">
      <c r="A1791" s="1267" t="s">
        <v>4714</v>
      </c>
      <c r="B1791" s="1236" t="s">
        <v>4715</v>
      </c>
    </row>
    <row r="1792" spans="1:2">
      <c r="A1792" s="1285" t="s">
        <v>5354</v>
      </c>
      <c r="B1792" s="1264" t="s">
        <v>5355</v>
      </c>
    </row>
    <row r="1793" spans="1:2">
      <c r="A1793" s="1243" t="s">
        <v>5904</v>
      </c>
      <c r="B1793" s="1244" t="s">
        <v>5905</v>
      </c>
    </row>
    <row r="1794" spans="1:2">
      <c r="A1794" s="1243" t="s">
        <v>5906</v>
      </c>
      <c r="B1794" s="1244" t="s">
        <v>5907</v>
      </c>
    </row>
    <row r="1795" spans="1:2">
      <c r="A1795" s="1297" t="s">
        <v>5356</v>
      </c>
      <c r="B1795" s="1277" t="s">
        <v>5357</v>
      </c>
    </row>
    <row r="1796" spans="1:2">
      <c r="A1796" s="1297" t="s">
        <v>5358</v>
      </c>
      <c r="B1796" s="1277" t="s">
        <v>5359</v>
      </c>
    </row>
    <row r="1797" spans="1:2">
      <c r="A1797" s="1297" t="s">
        <v>5360</v>
      </c>
      <c r="B1797" s="1277" t="s">
        <v>5361</v>
      </c>
    </row>
    <row r="1798" spans="1:2">
      <c r="A1798" s="1297" t="s">
        <v>5362</v>
      </c>
      <c r="B1798" s="1277" t="s">
        <v>5363</v>
      </c>
    </row>
    <row r="1799" spans="1:2">
      <c r="A1799" s="1261" t="s">
        <v>6262</v>
      </c>
      <c r="B1799" s="1246" t="s">
        <v>6263</v>
      </c>
    </row>
    <row r="1800" spans="1:2">
      <c r="A1800" s="1281" t="s">
        <v>5760</v>
      </c>
      <c r="B1800" s="1282" t="s">
        <v>5761</v>
      </c>
    </row>
    <row r="1801" spans="1:2">
      <c r="A1801" s="1238" t="s">
        <v>4278</v>
      </c>
      <c r="B1801" s="1239" t="s">
        <v>4279</v>
      </c>
    </row>
    <row r="1802" spans="1:2">
      <c r="A1802" s="1297" t="s">
        <v>5364</v>
      </c>
      <c r="B1802" s="1277" t="s">
        <v>5365</v>
      </c>
    </row>
    <row r="1803" spans="1:2">
      <c r="A1803" s="1248" t="s">
        <v>5117</v>
      </c>
      <c r="B1803" s="1249" t="s">
        <v>5118</v>
      </c>
    </row>
    <row r="1804" spans="1:2">
      <c r="A1804" s="1238" t="s">
        <v>5117</v>
      </c>
      <c r="B1804" s="1239" t="s">
        <v>5424</v>
      </c>
    </row>
    <row r="1805" spans="1:2">
      <c r="A1805" s="1238" t="s">
        <v>4280</v>
      </c>
      <c r="B1805" s="1239" t="s">
        <v>4281</v>
      </c>
    </row>
    <row r="1806" spans="1:2">
      <c r="A1806" s="1267" t="s">
        <v>4280</v>
      </c>
      <c r="B1806" s="1236" t="s">
        <v>4716</v>
      </c>
    </row>
    <row r="1807" spans="1:2">
      <c r="A1807" s="1240" t="s">
        <v>5119</v>
      </c>
      <c r="B1807" s="1241" t="s">
        <v>5120</v>
      </c>
    </row>
    <row r="1808" spans="1:2">
      <c r="A1808" s="1285" t="s">
        <v>5121</v>
      </c>
      <c r="B1808" s="1264" t="s">
        <v>5122</v>
      </c>
    </row>
    <row r="1809" spans="1:2">
      <c r="A1809" s="1238" t="s">
        <v>5123</v>
      </c>
      <c r="B1809" s="1239" t="s">
        <v>5124</v>
      </c>
    </row>
    <row r="1810" spans="1:2">
      <c r="A1810" s="1238" t="s">
        <v>7265</v>
      </c>
      <c r="B1810" s="1239" t="s">
        <v>7266</v>
      </c>
    </row>
    <row r="1811" spans="1:2">
      <c r="A1811" s="1285" t="s">
        <v>7265</v>
      </c>
      <c r="B1811" s="1264" t="s">
        <v>7298</v>
      </c>
    </row>
    <row r="1812" spans="1:2">
      <c r="A1812" s="1267" t="s">
        <v>4717</v>
      </c>
      <c r="B1812" s="1236" t="s">
        <v>4718</v>
      </c>
    </row>
    <row r="1813" spans="1:2">
      <c r="A1813" s="1238" t="s">
        <v>7267</v>
      </c>
      <c r="B1813" s="1239" t="s">
        <v>7268</v>
      </c>
    </row>
    <row r="1814" spans="1:2">
      <c r="A1814" s="1293" t="s">
        <v>5125</v>
      </c>
      <c r="B1814" s="1239" t="s">
        <v>5126</v>
      </c>
    </row>
    <row r="1815" spans="1:2" ht="12.75" customHeight="1">
      <c r="A1815" s="1238" t="s">
        <v>4282</v>
      </c>
      <c r="B1815" s="1239" t="s">
        <v>4283</v>
      </c>
    </row>
    <row r="1816" spans="1:2">
      <c r="A1816" s="1238" t="s">
        <v>4284</v>
      </c>
      <c r="B1816" s="1239" t="s">
        <v>4285</v>
      </c>
    </row>
    <row r="1817" spans="1:2">
      <c r="A1817" s="1243" t="s">
        <v>5908</v>
      </c>
      <c r="B1817" s="1244" t="s">
        <v>5909</v>
      </c>
    </row>
    <row r="1818" spans="1:2">
      <c r="A1818" s="1248" t="s">
        <v>6712</v>
      </c>
      <c r="B1818" s="1249" t="s">
        <v>5909</v>
      </c>
    </row>
    <row r="1819" spans="1:2">
      <c r="A1819" s="1267" t="s">
        <v>4719</v>
      </c>
      <c r="B1819" s="1236" t="s">
        <v>4720</v>
      </c>
    </row>
    <row r="1820" spans="1:2">
      <c r="A1820" s="1238" t="s">
        <v>4286</v>
      </c>
      <c r="B1820" s="1239" t="s">
        <v>4287</v>
      </c>
    </row>
    <row r="1821" spans="1:2">
      <c r="A1821" s="1245" t="s">
        <v>5425</v>
      </c>
      <c r="B1821" s="1246" t="s">
        <v>5426</v>
      </c>
    </row>
    <row r="1822" spans="1:2">
      <c r="A1822" s="1238" t="s">
        <v>4288</v>
      </c>
      <c r="B1822" s="1239" t="s">
        <v>4289</v>
      </c>
    </row>
    <row r="1823" spans="1:2">
      <c r="A1823" s="569" t="s">
        <v>2898</v>
      </c>
      <c r="B1823" s="1242" t="s">
        <v>2899</v>
      </c>
    </row>
    <row r="1824" spans="1:2">
      <c r="A1824" s="569" t="s">
        <v>2900</v>
      </c>
      <c r="B1824" s="1242" t="s">
        <v>2901</v>
      </c>
    </row>
    <row r="1825" spans="1:2">
      <c r="A1825" s="569" t="s">
        <v>2902</v>
      </c>
      <c r="B1825" s="1242" t="s">
        <v>2903</v>
      </c>
    </row>
    <row r="1826" spans="1:2">
      <c r="A1826" s="569" t="s">
        <v>2906</v>
      </c>
      <c r="B1826" s="1242" t="s">
        <v>2907</v>
      </c>
    </row>
    <row r="1827" spans="1:2">
      <c r="A1827" s="569" t="s">
        <v>2908</v>
      </c>
      <c r="B1827" s="1242" t="s">
        <v>2909</v>
      </c>
    </row>
    <row r="1828" spans="1:2">
      <c r="A1828" s="569" t="s">
        <v>2910</v>
      </c>
      <c r="B1828" s="1242" t="s">
        <v>2911</v>
      </c>
    </row>
    <row r="1829" spans="1:2">
      <c r="A1829" s="569" t="s">
        <v>2912</v>
      </c>
      <c r="B1829" s="1242" t="s">
        <v>2913</v>
      </c>
    </row>
    <row r="1830" spans="1:2">
      <c r="A1830" s="569" t="s">
        <v>2914</v>
      </c>
      <c r="B1830" s="1242" t="s">
        <v>2915</v>
      </c>
    </row>
    <row r="1831" spans="1:2" ht="12.75" customHeight="1">
      <c r="A1831" s="569" t="s">
        <v>2918</v>
      </c>
      <c r="B1831" s="1242" t="s">
        <v>2919</v>
      </c>
    </row>
    <row r="1832" spans="1:2">
      <c r="A1832" s="569" t="s">
        <v>2916</v>
      </c>
      <c r="B1832" s="1242" t="s">
        <v>2917</v>
      </c>
    </row>
    <row r="1833" spans="1:2">
      <c r="A1833" s="569" t="s">
        <v>2920</v>
      </c>
      <c r="B1833" s="1242" t="s">
        <v>2921</v>
      </c>
    </row>
    <row r="1834" spans="1:2">
      <c r="A1834" s="569" t="s">
        <v>2922</v>
      </c>
      <c r="B1834" s="1242" t="s">
        <v>7524</v>
      </c>
    </row>
    <row r="1835" spans="1:2">
      <c r="A1835" s="569" t="s">
        <v>3045</v>
      </c>
      <c r="B1835" s="1242" t="s">
        <v>3046</v>
      </c>
    </row>
    <row r="1836" spans="1:2">
      <c r="A1836" s="569" t="s">
        <v>2904</v>
      </c>
      <c r="B1836" s="1242" t="s">
        <v>2905</v>
      </c>
    </row>
    <row r="1837" spans="1:2">
      <c r="A1837" s="569" t="s">
        <v>2790</v>
      </c>
      <c r="B1837" s="1242" t="s">
        <v>2791</v>
      </c>
    </row>
    <row r="1838" spans="1:2">
      <c r="A1838" s="569" t="s">
        <v>3089</v>
      </c>
      <c r="B1838" s="1242" t="s">
        <v>3090</v>
      </c>
    </row>
    <row r="1839" spans="1:2">
      <c r="A1839" s="1238" t="s">
        <v>4721</v>
      </c>
      <c r="B1839" s="1239" t="s">
        <v>7269</v>
      </c>
    </row>
    <row r="1840" spans="1:2">
      <c r="A1840" s="1267" t="s">
        <v>4721</v>
      </c>
      <c r="B1840" s="1236" t="s">
        <v>4722</v>
      </c>
    </row>
    <row r="1841" spans="1:2">
      <c r="A1841" s="1238" t="s">
        <v>4290</v>
      </c>
      <c r="B1841" s="1239" t="s">
        <v>4291</v>
      </c>
    </row>
    <row r="1842" spans="1:2">
      <c r="A1842" s="1238" t="s">
        <v>5427</v>
      </c>
      <c r="B1842" s="1239" t="s">
        <v>5428</v>
      </c>
    </row>
    <row r="1843" spans="1:2">
      <c r="A1843" s="1238" t="s">
        <v>5427</v>
      </c>
      <c r="B1843" s="1239" t="s">
        <v>5622</v>
      </c>
    </row>
    <row r="1844" spans="1:2">
      <c r="A1844" s="1247" t="s">
        <v>5427</v>
      </c>
      <c r="B1844" s="1256" t="s">
        <v>6013</v>
      </c>
    </row>
    <row r="1845" spans="1:2">
      <c r="A1845" s="1248" t="s">
        <v>6646</v>
      </c>
      <c r="B1845" s="1249" t="s">
        <v>5428</v>
      </c>
    </row>
    <row r="1846" spans="1:2">
      <c r="A1846" s="1248" t="s">
        <v>5762</v>
      </c>
      <c r="B1846" s="1249" t="s">
        <v>5763</v>
      </c>
    </row>
    <row r="1847" spans="1:2">
      <c r="A1847" s="1238" t="s">
        <v>5764</v>
      </c>
      <c r="B1847" s="1239" t="s">
        <v>5765</v>
      </c>
    </row>
    <row r="1848" spans="1:2">
      <c r="A1848" s="1243" t="s">
        <v>5910</v>
      </c>
      <c r="B1848" s="1244" t="s">
        <v>5767</v>
      </c>
    </row>
    <row r="1849" spans="1:2">
      <c r="A1849" s="1238" t="s">
        <v>5766</v>
      </c>
      <c r="B1849" s="1239" t="s">
        <v>5767</v>
      </c>
    </row>
    <row r="1850" spans="1:2">
      <c r="A1850" s="1238" t="s">
        <v>5768</v>
      </c>
      <c r="B1850" s="1239" t="s">
        <v>5769</v>
      </c>
    </row>
    <row r="1851" spans="1:2">
      <c r="A1851" s="1238" t="s">
        <v>5770</v>
      </c>
      <c r="B1851" s="1239" t="s">
        <v>5771</v>
      </c>
    </row>
    <row r="1852" spans="1:2">
      <c r="A1852" s="1238" t="s">
        <v>5429</v>
      </c>
      <c r="B1852" s="1239" t="s">
        <v>5430</v>
      </c>
    </row>
    <row r="1853" spans="1:2">
      <c r="A1853" s="1243" t="s">
        <v>5623</v>
      </c>
      <c r="B1853" s="1256" t="s">
        <v>5624</v>
      </c>
    </row>
    <row r="1854" spans="1:2">
      <c r="A1854" s="1245" t="s">
        <v>5431</v>
      </c>
      <c r="B1854" s="1246" t="s">
        <v>5432</v>
      </c>
    </row>
    <row r="1855" spans="1:2">
      <c r="A1855" s="1243" t="s">
        <v>5431</v>
      </c>
      <c r="B1855" s="1244" t="s">
        <v>5625</v>
      </c>
    </row>
    <row r="1856" spans="1:2">
      <c r="A1856" s="1238" t="s">
        <v>5431</v>
      </c>
      <c r="B1856" s="1239" t="s">
        <v>6607</v>
      </c>
    </row>
    <row r="1857" spans="1:2">
      <c r="A1857" s="1243" t="s">
        <v>5431</v>
      </c>
      <c r="B1857" s="1244" t="s">
        <v>6394</v>
      </c>
    </row>
    <row r="1858" spans="1:2">
      <c r="A1858" s="1301" t="s">
        <v>5772</v>
      </c>
      <c r="B1858" s="1256" t="s">
        <v>5432</v>
      </c>
    </row>
    <row r="1859" spans="1:2">
      <c r="A1859" s="1247" t="s">
        <v>6014</v>
      </c>
      <c r="B1859" s="1246" t="s">
        <v>6015</v>
      </c>
    </row>
    <row r="1860" spans="1:2">
      <c r="A1860" s="1248" t="s">
        <v>6014</v>
      </c>
      <c r="B1860" s="1249" t="s">
        <v>6647</v>
      </c>
    </row>
    <row r="1861" spans="1:2">
      <c r="A1861" s="1243" t="s">
        <v>6395</v>
      </c>
      <c r="B1861" s="1244" t="s">
        <v>5624</v>
      </c>
    </row>
    <row r="1862" spans="1:2" ht="12" customHeight="1">
      <c r="A1862" s="1248" t="s">
        <v>6648</v>
      </c>
      <c r="B1862" s="1249" t="s">
        <v>6649</v>
      </c>
    </row>
    <row r="1863" spans="1:2" ht="12" customHeight="1">
      <c r="A1863" s="1243" t="s">
        <v>6396</v>
      </c>
      <c r="B1863" s="1244" t="s">
        <v>6397</v>
      </c>
    </row>
    <row r="1864" spans="1:2">
      <c r="A1864" s="1248" t="s">
        <v>5773</v>
      </c>
      <c r="B1864" s="1256" t="s">
        <v>5626</v>
      </c>
    </row>
    <row r="1865" spans="1:2">
      <c r="A1865" s="1265" t="s">
        <v>5773</v>
      </c>
      <c r="B1865" s="1266" t="s">
        <v>6728</v>
      </c>
    </row>
    <row r="1866" spans="1:2">
      <c r="A1866" s="1238" t="s">
        <v>5433</v>
      </c>
      <c r="B1866" s="1239" t="s">
        <v>5434</v>
      </c>
    </row>
    <row r="1867" spans="1:2">
      <c r="A1867" s="1243" t="s">
        <v>5433</v>
      </c>
      <c r="B1867" s="1244" t="s">
        <v>5626</v>
      </c>
    </row>
    <row r="1868" spans="1:2">
      <c r="A1868" s="1240" t="s">
        <v>5435</v>
      </c>
      <c r="B1868" s="1241" t="s">
        <v>5436</v>
      </c>
    </row>
    <row r="1869" spans="1:2">
      <c r="A1869" s="1265" t="s">
        <v>5435</v>
      </c>
      <c r="B1869" s="1266" t="s">
        <v>6729</v>
      </c>
    </row>
    <row r="1870" spans="1:2">
      <c r="A1870" s="1248" t="s">
        <v>6650</v>
      </c>
      <c r="B1870" s="1249" t="s">
        <v>6651</v>
      </c>
    </row>
    <row r="1871" spans="1:2" ht="12.75" customHeight="1">
      <c r="A1871" s="1248" t="s">
        <v>5437</v>
      </c>
      <c r="B1871" s="1249" t="s">
        <v>5438</v>
      </c>
    </row>
    <row r="1872" spans="1:2">
      <c r="A1872" s="1248" t="s">
        <v>5437</v>
      </c>
      <c r="B1872" s="1256" t="s">
        <v>5774</v>
      </c>
    </row>
    <row r="1873" spans="1:2" ht="13.5" customHeight="1">
      <c r="A1873" s="1248" t="s">
        <v>5437</v>
      </c>
      <c r="B1873" s="1249" t="s">
        <v>6652</v>
      </c>
    </row>
    <row r="1874" spans="1:2">
      <c r="A1874" s="1238" t="s">
        <v>4292</v>
      </c>
      <c r="B1874" s="1239" t="s">
        <v>4293</v>
      </c>
    </row>
    <row r="1875" spans="1:2">
      <c r="A1875" s="1245" t="s">
        <v>4292</v>
      </c>
      <c r="B1875" s="1246" t="s">
        <v>5775</v>
      </c>
    </row>
    <row r="1876" spans="1:2">
      <c r="A1876" s="1238" t="s">
        <v>4294</v>
      </c>
      <c r="B1876" s="1239" t="s">
        <v>4295</v>
      </c>
    </row>
    <row r="1877" spans="1:2">
      <c r="A1877" s="1243" t="s">
        <v>5627</v>
      </c>
      <c r="B1877" s="1244" t="s">
        <v>5628</v>
      </c>
    </row>
    <row r="1878" spans="1:2">
      <c r="A1878" s="1243" t="s">
        <v>5627</v>
      </c>
      <c r="B1878" s="1244" t="s">
        <v>5440</v>
      </c>
    </row>
    <row r="1879" spans="1:2">
      <c r="A1879" s="1245" t="s">
        <v>5439</v>
      </c>
      <c r="B1879" s="1246" t="s">
        <v>5440</v>
      </c>
    </row>
    <row r="1880" spans="1:2">
      <c r="A1880" s="1248" t="s">
        <v>5439</v>
      </c>
      <c r="B1880" s="1249" t="s">
        <v>5628</v>
      </c>
    </row>
    <row r="1881" spans="1:2">
      <c r="A1881" s="1243" t="s">
        <v>5629</v>
      </c>
      <c r="B1881" s="1244" t="s">
        <v>5630</v>
      </c>
    </row>
    <row r="1882" spans="1:2">
      <c r="A1882" s="1248" t="s">
        <v>5629</v>
      </c>
      <c r="B1882" s="1249" t="s">
        <v>6653</v>
      </c>
    </row>
    <row r="1883" spans="1:2">
      <c r="A1883" s="1247" t="s">
        <v>6016</v>
      </c>
      <c r="B1883" s="1246" t="s">
        <v>6017</v>
      </c>
    </row>
    <row r="1884" spans="1:2">
      <c r="A1884" s="1248" t="s">
        <v>6016</v>
      </c>
      <c r="B1884" s="1249" t="s">
        <v>6654</v>
      </c>
    </row>
    <row r="1885" spans="1:2">
      <c r="A1885" s="1243" t="s">
        <v>3115</v>
      </c>
      <c r="B1885" s="1244" t="s">
        <v>3111</v>
      </c>
    </row>
    <row r="1886" spans="1:2">
      <c r="A1886" s="1243" t="s">
        <v>3115</v>
      </c>
      <c r="B1886" s="1244" t="s">
        <v>6166</v>
      </c>
    </row>
    <row r="1887" spans="1:2">
      <c r="A1887" s="1265" t="s">
        <v>3115</v>
      </c>
      <c r="B1887" s="1266" t="s">
        <v>6730</v>
      </c>
    </row>
    <row r="1888" spans="1:2">
      <c r="A1888" s="1260" t="s">
        <v>6398</v>
      </c>
      <c r="B1888" s="1242" t="s">
        <v>6399</v>
      </c>
    </row>
    <row r="1889" spans="1:2">
      <c r="A1889" s="1238" t="s">
        <v>5631</v>
      </c>
      <c r="B1889" s="1239" t="s">
        <v>5632</v>
      </c>
    </row>
    <row r="1890" spans="1:2">
      <c r="A1890" s="1243" t="s">
        <v>5631</v>
      </c>
      <c r="B1890" s="1244" t="s">
        <v>5911</v>
      </c>
    </row>
    <row r="1891" spans="1:2">
      <c r="A1891" s="1248" t="s">
        <v>6713</v>
      </c>
      <c r="B1891" s="1249" t="s">
        <v>5911</v>
      </c>
    </row>
    <row r="1892" spans="1:2">
      <c r="A1892" s="1260" t="s">
        <v>6400</v>
      </c>
      <c r="B1892" s="1242" t="s">
        <v>6401</v>
      </c>
    </row>
    <row r="1893" spans="1:2">
      <c r="A1893" s="1243" t="s">
        <v>5633</v>
      </c>
      <c r="B1893" s="1244" t="s">
        <v>5634</v>
      </c>
    </row>
    <row r="1894" spans="1:2" ht="15.75" customHeight="1">
      <c r="A1894" s="1260" t="s">
        <v>6402</v>
      </c>
      <c r="B1894" s="1242" t="s">
        <v>6403</v>
      </c>
    </row>
    <row r="1895" spans="1:2">
      <c r="A1895" s="1238" t="s">
        <v>5441</v>
      </c>
      <c r="B1895" s="1239" t="s">
        <v>5442</v>
      </c>
    </row>
    <row r="1896" spans="1:2">
      <c r="A1896" s="1238" t="s">
        <v>5443</v>
      </c>
      <c r="B1896" s="1239" t="s">
        <v>5444</v>
      </c>
    </row>
    <row r="1897" spans="1:2">
      <c r="A1897" s="1248" t="s">
        <v>5443</v>
      </c>
      <c r="B1897" s="1256" t="s">
        <v>6085</v>
      </c>
    </row>
    <row r="1898" spans="1:2" ht="12.75" customHeight="1">
      <c r="A1898" s="1248" t="s">
        <v>6714</v>
      </c>
      <c r="B1898" s="1249" t="s">
        <v>5444</v>
      </c>
    </row>
    <row r="1899" spans="1:2">
      <c r="A1899" s="1243" t="s">
        <v>5776</v>
      </c>
      <c r="B1899" s="1244" t="s">
        <v>5777</v>
      </c>
    </row>
    <row r="1900" spans="1:2">
      <c r="A1900" s="1238" t="s">
        <v>5776</v>
      </c>
      <c r="B1900" s="1239" t="s">
        <v>6086</v>
      </c>
    </row>
    <row r="1901" spans="1:2">
      <c r="A1901" s="1260" t="s">
        <v>5776</v>
      </c>
      <c r="B1901" s="1242" t="s">
        <v>5446</v>
      </c>
    </row>
    <row r="1902" spans="1:2">
      <c r="A1902" s="1238" t="s">
        <v>5445</v>
      </c>
      <c r="B1902" s="1239" t="s">
        <v>5446</v>
      </c>
    </row>
    <row r="1903" spans="1:2">
      <c r="A1903" s="1305" t="s">
        <v>5445</v>
      </c>
      <c r="B1903" s="1306" t="s">
        <v>5777</v>
      </c>
    </row>
    <row r="1904" spans="1:2">
      <c r="A1904" s="1260" t="s">
        <v>6404</v>
      </c>
      <c r="B1904" s="1242" t="s">
        <v>5636</v>
      </c>
    </row>
    <row r="1905" spans="1:2">
      <c r="A1905" s="1243" t="s">
        <v>5635</v>
      </c>
      <c r="B1905" s="1244" t="s">
        <v>5636</v>
      </c>
    </row>
    <row r="1906" spans="1:2">
      <c r="A1906" s="1238" t="s">
        <v>5447</v>
      </c>
      <c r="B1906" s="1239" t="s">
        <v>5448</v>
      </c>
    </row>
    <row r="1907" spans="1:2">
      <c r="A1907" s="1238" t="s">
        <v>5449</v>
      </c>
      <c r="B1907" s="1239" t="s">
        <v>5450</v>
      </c>
    </row>
    <row r="1908" spans="1:2">
      <c r="A1908" s="1248" t="s">
        <v>5449</v>
      </c>
      <c r="B1908" s="1249" t="s">
        <v>6655</v>
      </c>
    </row>
    <row r="1909" spans="1:2">
      <c r="A1909" s="1243" t="s">
        <v>5637</v>
      </c>
      <c r="B1909" s="1244" t="s">
        <v>5450</v>
      </c>
    </row>
    <row r="1910" spans="1:2">
      <c r="A1910" s="1247" t="s">
        <v>6018</v>
      </c>
      <c r="B1910" s="1246" t="s">
        <v>6019</v>
      </c>
    </row>
    <row r="1911" spans="1:2">
      <c r="A1911" s="1238" t="s">
        <v>4296</v>
      </c>
      <c r="B1911" s="1239" t="s">
        <v>4297</v>
      </c>
    </row>
    <row r="1912" spans="1:2">
      <c r="A1912" s="1238" t="s">
        <v>4298</v>
      </c>
      <c r="B1912" s="1239" t="s">
        <v>4299</v>
      </c>
    </row>
    <row r="1913" spans="1:2">
      <c r="A1913" s="1238" t="s">
        <v>5451</v>
      </c>
      <c r="B1913" s="1239" t="s">
        <v>5452</v>
      </c>
    </row>
    <row r="1914" spans="1:2">
      <c r="A1914" s="1243" t="s">
        <v>5451</v>
      </c>
      <c r="B1914" s="1244" t="s">
        <v>5638</v>
      </c>
    </row>
    <row r="1915" spans="1:2">
      <c r="A1915" s="1243" t="s">
        <v>5451</v>
      </c>
      <c r="B1915" s="1244" t="s">
        <v>6167</v>
      </c>
    </row>
    <row r="1916" spans="1:2">
      <c r="A1916" s="1245" t="s">
        <v>5453</v>
      </c>
      <c r="B1916" s="1246" t="s">
        <v>5454</v>
      </c>
    </row>
    <row r="1917" spans="1:2">
      <c r="A1917" s="1238" t="s">
        <v>5453</v>
      </c>
      <c r="B1917" s="1239" t="s">
        <v>5639</v>
      </c>
    </row>
    <row r="1918" spans="1:2" ht="15" customHeight="1">
      <c r="A1918" s="1247" t="s">
        <v>5453</v>
      </c>
      <c r="B1918" s="1246" t="s">
        <v>6020</v>
      </c>
    </row>
    <row r="1919" spans="1:2">
      <c r="A1919" s="1248" t="s">
        <v>6656</v>
      </c>
      <c r="B1919" s="1249" t="s">
        <v>5454</v>
      </c>
    </row>
    <row r="1920" spans="1:2">
      <c r="A1920" s="1260" t="s">
        <v>5912</v>
      </c>
      <c r="B1920" s="1242" t="s">
        <v>5913</v>
      </c>
    </row>
    <row r="1921" spans="1:2">
      <c r="A1921" s="1243" t="s">
        <v>5914</v>
      </c>
      <c r="B1921" s="1272" t="s">
        <v>5915</v>
      </c>
    </row>
    <row r="1922" spans="1:2">
      <c r="A1922" s="1243" t="s">
        <v>5640</v>
      </c>
      <c r="B1922" s="1244" t="s">
        <v>5641</v>
      </c>
    </row>
    <row r="1923" spans="1:2">
      <c r="A1923" s="1238" t="s">
        <v>5640</v>
      </c>
      <c r="B1923" s="1239" t="s">
        <v>7309</v>
      </c>
    </row>
    <row r="1924" spans="1:2">
      <c r="A1924" s="1238" t="s">
        <v>5455</v>
      </c>
      <c r="B1924" s="1239" t="s">
        <v>5456</v>
      </c>
    </row>
    <row r="1925" spans="1:2">
      <c r="A1925" s="1238" t="s">
        <v>4300</v>
      </c>
      <c r="B1925" s="1239" t="s">
        <v>4301</v>
      </c>
    </row>
    <row r="1926" spans="1:2">
      <c r="A1926" s="1267" t="s">
        <v>4300</v>
      </c>
      <c r="B1926" s="1236" t="s">
        <v>4723</v>
      </c>
    </row>
    <row r="1927" spans="1:2">
      <c r="A1927" s="1243" t="s">
        <v>5916</v>
      </c>
      <c r="B1927" s="1244" t="s">
        <v>5917</v>
      </c>
    </row>
    <row r="1928" spans="1:2">
      <c r="A1928" s="1248" t="s">
        <v>6405</v>
      </c>
      <c r="B1928" s="1249" t="s">
        <v>6406</v>
      </c>
    </row>
    <row r="1929" spans="1:2">
      <c r="A1929" s="1238" t="s">
        <v>5457</v>
      </c>
      <c r="B1929" s="1239" t="s">
        <v>5458</v>
      </c>
    </row>
    <row r="1930" spans="1:2">
      <c r="A1930" s="1243" t="s">
        <v>5918</v>
      </c>
      <c r="B1930" s="1244" t="s">
        <v>5919</v>
      </c>
    </row>
    <row r="1931" spans="1:2">
      <c r="A1931" s="1243" t="s">
        <v>5920</v>
      </c>
      <c r="B1931" s="1272" t="s">
        <v>5921</v>
      </c>
    </row>
    <row r="1932" spans="1:2">
      <c r="A1932" s="1248" t="s">
        <v>6715</v>
      </c>
      <c r="B1932" s="1249" t="s">
        <v>5921</v>
      </c>
    </row>
    <row r="1933" spans="1:2">
      <c r="A1933" s="1243" t="s">
        <v>5922</v>
      </c>
      <c r="B1933" s="1244" t="s">
        <v>5923</v>
      </c>
    </row>
    <row r="1934" spans="1:2">
      <c r="A1934" s="1248" t="s">
        <v>6716</v>
      </c>
      <c r="B1934" s="1249" t="s">
        <v>5923</v>
      </c>
    </row>
    <row r="1935" spans="1:2" ht="13.5" customHeight="1">
      <c r="A1935" s="1243" t="s">
        <v>5924</v>
      </c>
      <c r="B1935" s="1244" t="s">
        <v>5925</v>
      </c>
    </row>
    <row r="1936" spans="1:2">
      <c r="A1936" s="1238" t="s">
        <v>5459</v>
      </c>
      <c r="B1936" s="1239" t="s">
        <v>5460</v>
      </c>
    </row>
    <row r="1937" spans="1:2">
      <c r="A1937" s="1245" t="s">
        <v>5459</v>
      </c>
      <c r="B1937" s="1246" t="s">
        <v>6407</v>
      </c>
    </row>
    <row r="1938" spans="1:2">
      <c r="A1938" s="1238" t="s">
        <v>5461</v>
      </c>
      <c r="B1938" s="1239" t="s">
        <v>5462</v>
      </c>
    </row>
    <row r="1939" spans="1:2">
      <c r="A1939" s="1238" t="s">
        <v>5461</v>
      </c>
      <c r="B1939" s="1239" t="s">
        <v>5642</v>
      </c>
    </row>
    <row r="1940" spans="1:2">
      <c r="A1940" s="1243" t="s">
        <v>5778</v>
      </c>
      <c r="B1940" s="1244" t="s">
        <v>5779</v>
      </c>
    </row>
    <row r="1941" spans="1:2">
      <c r="A1941" s="1243" t="s">
        <v>5780</v>
      </c>
      <c r="B1941" s="1244" t="s">
        <v>5781</v>
      </c>
    </row>
    <row r="1942" spans="1:2" ht="13.5" customHeight="1">
      <c r="A1942" s="1243" t="s">
        <v>5926</v>
      </c>
      <c r="B1942" s="1244" t="s">
        <v>5927</v>
      </c>
    </row>
    <row r="1943" spans="1:2" ht="13.5" customHeight="1">
      <c r="A1943" s="1243" t="s">
        <v>6168</v>
      </c>
      <c r="B1943" s="1244" t="s">
        <v>6169</v>
      </c>
    </row>
    <row r="1944" spans="1:2">
      <c r="A1944" s="1238" t="s">
        <v>4302</v>
      </c>
      <c r="B1944" s="1239" t="s">
        <v>4303</v>
      </c>
    </row>
    <row r="1945" spans="1:2">
      <c r="A1945" s="1238" t="s">
        <v>5463</v>
      </c>
      <c r="B1945" s="1239" t="s">
        <v>5464</v>
      </c>
    </row>
    <row r="1946" spans="1:2">
      <c r="A1946" s="1248" t="s">
        <v>6657</v>
      </c>
      <c r="B1946" s="1249" t="s">
        <v>6658</v>
      </c>
    </row>
    <row r="1947" spans="1:2">
      <c r="A1947" s="1247" t="s">
        <v>6021</v>
      </c>
      <c r="B1947" s="1246" t="s">
        <v>6022</v>
      </c>
    </row>
    <row r="1948" spans="1:2">
      <c r="A1948" s="1248" t="s">
        <v>6659</v>
      </c>
      <c r="B1948" s="1249" t="s">
        <v>6660</v>
      </c>
    </row>
    <row r="1949" spans="1:2">
      <c r="A1949" s="1243" t="s">
        <v>5643</v>
      </c>
      <c r="B1949" s="1244" t="s">
        <v>5644</v>
      </c>
    </row>
    <row r="1950" spans="1:2">
      <c r="A1950" s="1238" t="s">
        <v>5643</v>
      </c>
      <c r="B1950" s="1239" t="s">
        <v>6023</v>
      </c>
    </row>
    <row r="1951" spans="1:2">
      <c r="A1951" s="1248" t="s">
        <v>6661</v>
      </c>
      <c r="B1951" s="1249" t="s">
        <v>6662</v>
      </c>
    </row>
    <row r="1952" spans="1:2">
      <c r="A1952" s="1260" t="s">
        <v>6408</v>
      </c>
      <c r="B1952" s="1242" t="s">
        <v>6409</v>
      </c>
    </row>
    <row r="1953" spans="1:2">
      <c r="A1953" s="1243" t="s">
        <v>6410</v>
      </c>
      <c r="B1953" s="1244" t="s">
        <v>6411</v>
      </c>
    </row>
    <row r="1954" spans="1:2">
      <c r="A1954" s="1243" t="s">
        <v>6412</v>
      </c>
      <c r="B1954" s="1244" t="s">
        <v>6413</v>
      </c>
    </row>
    <row r="1955" spans="1:2">
      <c r="A1955" s="1243" t="s">
        <v>6414</v>
      </c>
      <c r="B1955" s="1244" t="s">
        <v>6415</v>
      </c>
    </row>
    <row r="1956" spans="1:2" ht="16.5" customHeight="1">
      <c r="A1956" s="1260" t="s">
        <v>6416</v>
      </c>
      <c r="B1956" s="1242" t="s">
        <v>6417</v>
      </c>
    </row>
    <row r="1957" spans="1:2">
      <c r="A1957" s="1260" t="s">
        <v>6418</v>
      </c>
      <c r="B1957" s="1242" t="s">
        <v>6419</v>
      </c>
    </row>
    <row r="1958" spans="1:2">
      <c r="A1958" s="1248" t="s">
        <v>6420</v>
      </c>
      <c r="B1958" s="1249" t="s">
        <v>6421</v>
      </c>
    </row>
    <row r="1959" spans="1:2">
      <c r="A1959" s="1263" t="s">
        <v>7329</v>
      </c>
      <c r="B1959" s="1256" t="s">
        <v>7330</v>
      </c>
    </row>
    <row r="1960" spans="1:2" ht="12.75" customHeight="1">
      <c r="A1960" s="1243" t="s">
        <v>6422</v>
      </c>
      <c r="B1960" s="1244" t="s">
        <v>6423</v>
      </c>
    </row>
    <row r="1961" spans="1:2">
      <c r="A1961" s="1243" t="s">
        <v>6424</v>
      </c>
      <c r="B1961" s="1244" t="s">
        <v>6425</v>
      </c>
    </row>
    <row r="1962" spans="1:2" ht="29.25" customHeight="1">
      <c r="A1962" s="1243" t="s">
        <v>6426</v>
      </c>
      <c r="B1962" s="1244" t="s">
        <v>6427</v>
      </c>
    </row>
    <row r="1963" spans="1:2">
      <c r="A1963" s="1243" t="s">
        <v>6428</v>
      </c>
      <c r="B1963" s="1244" t="s">
        <v>6429</v>
      </c>
    </row>
    <row r="1964" spans="1:2">
      <c r="A1964" s="1243" t="s">
        <v>6430</v>
      </c>
      <c r="B1964" s="1244" t="s">
        <v>6431</v>
      </c>
    </row>
    <row r="1965" spans="1:2">
      <c r="A1965" s="1243" t="s">
        <v>6432</v>
      </c>
      <c r="B1965" s="1244" t="s">
        <v>6433</v>
      </c>
    </row>
    <row r="1966" spans="1:2" ht="15" customHeight="1">
      <c r="A1966" s="1243" t="s">
        <v>6434</v>
      </c>
      <c r="B1966" s="1244" t="s">
        <v>6435</v>
      </c>
    </row>
    <row r="1967" spans="1:2">
      <c r="A1967" s="1243" t="s">
        <v>6436</v>
      </c>
      <c r="B1967" s="1244" t="s">
        <v>6437</v>
      </c>
    </row>
    <row r="1968" spans="1:2">
      <c r="A1968" s="1243" t="s">
        <v>6438</v>
      </c>
      <c r="B1968" s="1244" t="s">
        <v>6439</v>
      </c>
    </row>
    <row r="1969" spans="1:2">
      <c r="A1969" s="1243" t="s">
        <v>6440</v>
      </c>
      <c r="B1969" s="1244" t="s">
        <v>6441</v>
      </c>
    </row>
    <row r="1970" spans="1:2" ht="12.75" customHeight="1">
      <c r="A1970" s="1243" t="s">
        <v>6442</v>
      </c>
      <c r="B1970" s="1244" t="s">
        <v>6443</v>
      </c>
    </row>
    <row r="1971" spans="1:2" ht="12.75" customHeight="1">
      <c r="A1971" s="1258" t="s">
        <v>6444</v>
      </c>
      <c r="B1971" s="1244" t="s">
        <v>6445</v>
      </c>
    </row>
    <row r="1972" spans="1:2">
      <c r="A1972" s="1243" t="s">
        <v>6446</v>
      </c>
      <c r="B1972" s="1244" t="s">
        <v>6447</v>
      </c>
    </row>
    <row r="1973" spans="1:2">
      <c r="A1973" s="1243" t="s">
        <v>6448</v>
      </c>
      <c r="B1973" s="1244" t="s">
        <v>6449</v>
      </c>
    </row>
    <row r="1974" spans="1:2">
      <c r="A1974" s="1243" t="s">
        <v>5645</v>
      </c>
      <c r="B1974" s="1244" t="s">
        <v>5646</v>
      </c>
    </row>
    <row r="1975" spans="1:2">
      <c r="A1975" s="1243" t="s">
        <v>5645</v>
      </c>
      <c r="B1975" s="1244" t="s">
        <v>6450</v>
      </c>
    </row>
    <row r="1976" spans="1:2">
      <c r="A1976" s="1243" t="s">
        <v>6451</v>
      </c>
      <c r="B1976" s="1244" t="s">
        <v>6452</v>
      </c>
    </row>
    <row r="1977" spans="1:2">
      <c r="A1977" s="1243" t="s">
        <v>6453</v>
      </c>
      <c r="B1977" s="1244" t="s">
        <v>6454</v>
      </c>
    </row>
    <row r="1978" spans="1:2">
      <c r="A1978" s="1243" t="s">
        <v>6455</v>
      </c>
      <c r="B1978" s="1244" t="s">
        <v>6456</v>
      </c>
    </row>
    <row r="1979" spans="1:2">
      <c r="A1979" s="1260" t="s">
        <v>6457</v>
      </c>
      <c r="B1979" s="1242" t="s">
        <v>6458</v>
      </c>
    </row>
    <row r="1980" spans="1:2">
      <c r="A1980" s="1243" t="s">
        <v>6459</v>
      </c>
      <c r="B1980" s="1244" t="s">
        <v>6460</v>
      </c>
    </row>
    <row r="1981" spans="1:2">
      <c r="A1981" s="1238" t="s">
        <v>7337</v>
      </c>
      <c r="B1981" s="1239" t="s">
        <v>7338</v>
      </c>
    </row>
    <row r="1982" spans="1:2" ht="11.25" customHeight="1">
      <c r="A1982" s="1243" t="s">
        <v>6461</v>
      </c>
      <c r="B1982" s="1244" t="s">
        <v>6462</v>
      </c>
    </row>
    <row r="1983" spans="1:2">
      <c r="A1983" s="1243" t="s">
        <v>6463</v>
      </c>
      <c r="B1983" s="1256" t="s">
        <v>6464</v>
      </c>
    </row>
    <row r="1984" spans="1:2">
      <c r="A1984" s="1238" t="s">
        <v>5465</v>
      </c>
      <c r="B1984" s="1239" t="s">
        <v>5466</v>
      </c>
    </row>
    <row r="1985" spans="1:2">
      <c r="A1985" s="1263" t="s">
        <v>7331</v>
      </c>
      <c r="B1985" s="1256" t="s">
        <v>7332</v>
      </c>
    </row>
    <row r="1986" spans="1:2">
      <c r="A1986" s="1243" t="s">
        <v>6465</v>
      </c>
      <c r="B1986" s="1244" t="s">
        <v>6466</v>
      </c>
    </row>
    <row r="1987" spans="1:2">
      <c r="A1987" s="1238" t="s">
        <v>5467</v>
      </c>
      <c r="B1987" s="1239" t="s">
        <v>5468</v>
      </c>
    </row>
    <row r="1988" spans="1:2">
      <c r="A1988" s="1238" t="s">
        <v>7344</v>
      </c>
      <c r="B1988" s="1239" t="s">
        <v>7345</v>
      </c>
    </row>
    <row r="1989" spans="1:2">
      <c r="A1989" s="1238" t="s">
        <v>7346</v>
      </c>
      <c r="B1989" s="1239" t="s">
        <v>7347</v>
      </c>
    </row>
    <row r="1990" spans="1:2" ht="15" customHeight="1">
      <c r="A1990" s="1243" t="s">
        <v>6467</v>
      </c>
      <c r="B1990" s="1244" t="s">
        <v>6468</v>
      </c>
    </row>
    <row r="1991" spans="1:2">
      <c r="A1991" s="1245" t="s">
        <v>5469</v>
      </c>
      <c r="B1991" s="1246" t="s">
        <v>5470</v>
      </c>
    </row>
    <row r="1992" spans="1:2">
      <c r="A1992" s="1245" t="s">
        <v>7333</v>
      </c>
      <c r="B1992" s="1246" t="s">
        <v>7334</v>
      </c>
    </row>
    <row r="1993" spans="1:2">
      <c r="A1993" s="1243" t="s">
        <v>6469</v>
      </c>
      <c r="B1993" s="1244" t="s">
        <v>6470</v>
      </c>
    </row>
    <row r="1994" spans="1:2">
      <c r="A1994" s="1243" t="s">
        <v>6471</v>
      </c>
      <c r="B1994" s="1244" t="s">
        <v>6472</v>
      </c>
    </row>
    <row r="1995" spans="1:2">
      <c r="A1995" s="1248" t="s">
        <v>6473</v>
      </c>
      <c r="B1995" s="1249" t="s">
        <v>6474</v>
      </c>
    </row>
    <row r="1996" spans="1:2">
      <c r="A1996" s="1248" t="s">
        <v>6475</v>
      </c>
      <c r="B1996" s="1249" t="s">
        <v>6476</v>
      </c>
    </row>
    <row r="1997" spans="1:2">
      <c r="A1997" s="1248" t="s">
        <v>6477</v>
      </c>
      <c r="B1997" s="1249" t="s">
        <v>6478</v>
      </c>
    </row>
    <row r="1998" spans="1:2">
      <c r="A1998" s="1238" t="s">
        <v>5471</v>
      </c>
      <c r="B1998" s="1239" t="s">
        <v>5472</v>
      </c>
    </row>
    <row r="1999" spans="1:2">
      <c r="A1999" s="1243" t="s">
        <v>5471</v>
      </c>
      <c r="B1999" s="1244" t="s">
        <v>5647</v>
      </c>
    </row>
    <row r="2000" spans="1:2">
      <c r="A2000" s="1248" t="s">
        <v>5471</v>
      </c>
      <c r="B2000" s="1249" t="s">
        <v>6663</v>
      </c>
    </row>
    <row r="2001" spans="1:2" ht="12.75" customHeight="1">
      <c r="A2001" s="1243" t="s">
        <v>6479</v>
      </c>
      <c r="B2001" s="1244" t="s">
        <v>6480</v>
      </c>
    </row>
    <row r="2002" spans="1:2">
      <c r="A2002" s="1243" t="s">
        <v>6481</v>
      </c>
      <c r="B2002" s="1244" t="s">
        <v>6482</v>
      </c>
    </row>
    <row r="2003" spans="1:2">
      <c r="A2003" s="1247" t="s">
        <v>6024</v>
      </c>
      <c r="B2003" s="1246" t="s">
        <v>6025</v>
      </c>
    </row>
    <row r="2004" spans="1:2">
      <c r="A2004" s="1260" t="s">
        <v>6024</v>
      </c>
      <c r="B2004" s="1242" t="s">
        <v>6483</v>
      </c>
    </row>
    <row r="2005" spans="1:2">
      <c r="A2005" s="1243" t="s">
        <v>6484</v>
      </c>
      <c r="B2005" s="1244" t="s">
        <v>6485</v>
      </c>
    </row>
    <row r="2006" spans="1:2">
      <c r="A2006" s="1243" t="s">
        <v>6486</v>
      </c>
      <c r="B2006" s="1244" t="s">
        <v>6487</v>
      </c>
    </row>
    <row r="2007" spans="1:2">
      <c r="A2007" s="1238" t="s">
        <v>5473</v>
      </c>
      <c r="B2007" s="1239" t="s">
        <v>5474</v>
      </c>
    </row>
    <row r="2008" spans="1:2">
      <c r="A2008" s="1243" t="s">
        <v>5473</v>
      </c>
      <c r="B2008" s="1244" t="s">
        <v>6488</v>
      </c>
    </row>
    <row r="2009" spans="1:2">
      <c r="A2009" s="1248" t="s">
        <v>5475</v>
      </c>
      <c r="B2009" s="1259" t="s">
        <v>5476</v>
      </c>
    </row>
    <row r="2010" spans="1:2">
      <c r="A2010" s="1243" t="s">
        <v>5475</v>
      </c>
      <c r="B2010" s="1244" t="s">
        <v>6489</v>
      </c>
    </row>
    <row r="2011" spans="1:2">
      <c r="A2011" s="1243" t="s">
        <v>6490</v>
      </c>
      <c r="B2011" s="1244" t="s">
        <v>6491</v>
      </c>
    </row>
    <row r="2012" spans="1:2">
      <c r="A2012" s="1243" t="s">
        <v>5782</v>
      </c>
      <c r="B2012" s="1244" t="s">
        <v>5783</v>
      </c>
    </row>
    <row r="2013" spans="1:2">
      <c r="A2013" s="1243" t="s">
        <v>6492</v>
      </c>
      <c r="B2013" s="1244" t="s">
        <v>6493</v>
      </c>
    </row>
    <row r="2014" spans="1:2">
      <c r="A2014" s="1243" t="s">
        <v>6494</v>
      </c>
      <c r="B2014" s="1244" t="s">
        <v>6495</v>
      </c>
    </row>
    <row r="2015" spans="1:2">
      <c r="A2015" s="1243" t="s">
        <v>6496</v>
      </c>
      <c r="B2015" s="1244" t="s">
        <v>6497</v>
      </c>
    </row>
    <row r="2016" spans="1:2">
      <c r="A2016" s="1243" t="s">
        <v>6498</v>
      </c>
      <c r="B2016" s="1244" t="s">
        <v>6499</v>
      </c>
    </row>
    <row r="2017" spans="1:2">
      <c r="A2017" s="1243" t="s">
        <v>6500</v>
      </c>
      <c r="B2017" s="1244" t="s">
        <v>6501</v>
      </c>
    </row>
    <row r="2018" spans="1:2">
      <c r="A2018" s="1260" t="s">
        <v>6502</v>
      </c>
      <c r="B2018" s="1242" t="s">
        <v>6503</v>
      </c>
    </row>
    <row r="2019" spans="1:2">
      <c r="A2019" s="1243" t="s">
        <v>6504</v>
      </c>
      <c r="B2019" s="1244" t="s">
        <v>6505</v>
      </c>
    </row>
    <row r="2020" spans="1:2">
      <c r="A2020" s="1243" t="s">
        <v>6506</v>
      </c>
      <c r="B2020" s="1244" t="s">
        <v>6507</v>
      </c>
    </row>
    <row r="2021" spans="1:2">
      <c r="A2021" s="1243" t="s">
        <v>6508</v>
      </c>
      <c r="B2021" s="1244" t="s">
        <v>6509</v>
      </c>
    </row>
    <row r="2022" spans="1:2">
      <c r="A2022" s="1243" t="s">
        <v>6510</v>
      </c>
      <c r="B2022" s="1244" t="s">
        <v>6511</v>
      </c>
    </row>
    <row r="2023" spans="1:2">
      <c r="A2023" s="1243" t="s">
        <v>6512</v>
      </c>
      <c r="B2023" s="1244" t="s">
        <v>6513</v>
      </c>
    </row>
    <row r="2024" spans="1:2">
      <c r="A2024" s="1263" t="s">
        <v>6026</v>
      </c>
      <c r="B2024" s="1256" t="s">
        <v>6027</v>
      </c>
    </row>
    <row r="2025" spans="1:2">
      <c r="A2025" s="1243" t="s">
        <v>6514</v>
      </c>
      <c r="B2025" s="1244" t="s">
        <v>6515</v>
      </c>
    </row>
    <row r="2026" spans="1:2">
      <c r="A2026" s="1243" t="s">
        <v>6516</v>
      </c>
      <c r="B2026" s="1244" t="s">
        <v>6517</v>
      </c>
    </row>
    <row r="2027" spans="1:2">
      <c r="A2027" s="1243" t="s">
        <v>6518</v>
      </c>
      <c r="B2027" s="1244" t="s">
        <v>6519</v>
      </c>
    </row>
    <row r="2028" spans="1:2">
      <c r="A2028" s="1243" t="s">
        <v>6520</v>
      </c>
      <c r="B2028" s="1244" t="s">
        <v>6521</v>
      </c>
    </row>
    <row r="2029" spans="1:2">
      <c r="A2029" s="1243" t="s">
        <v>6522</v>
      </c>
      <c r="B2029" s="1244" t="s">
        <v>6523</v>
      </c>
    </row>
    <row r="2030" spans="1:2">
      <c r="A2030" s="1243" t="s">
        <v>6524</v>
      </c>
      <c r="B2030" s="1244" t="s">
        <v>6525</v>
      </c>
    </row>
    <row r="2031" spans="1:2">
      <c r="A2031" s="1243" t="s">
        <v>6526</v>
      </c>
      <c r="B2031" s="1244" t="s">
        <v>6527</v>
      </c>
    </row>
    <row r="2032" spans="1:2">
      <c r="A2032" s="1243" t="s">
        <v>6528</v>
      </c>
      <c r="B2032" s="1244" t="s">
        <v>6529</v>
      </c>
    </row>
    <row r="2033" spans="1:2">
      <c r="A2033" s="1243" t="s">
        <v>6530</v>
      </c>
      <c r="B2033" s="1244" t="s">
        <v>6531</v>
      </c>
    </row>
    <row r="2034" spans="1:2">
      <c r="A2034" s="1243" t="s">
        <v>6532</v>
      </c>
      <c r="B2034" s="1244" t="s">
        <v>6533</v>
      </c>
    </row>
    <row r="2035" spans="1:2">
      <c r="A2035" s="1248" t="s">
        <v>6532</v>
      </c>
      <c r="B2035" s="1249" t="s">
        <v>6664</v>
      </c>
    </row>
    <row r="2036" spans="1:2">
      <c r="A2036" s="1243" t="s">
        <v>6534</v>
      </c>
      <c r="B2036" s="1244" t="s">
        <v>6535</v>
      </c>
    </row>
    <row r="2037" spans="1:2">
      <c r="A2037" s="1243" t="s">
        <v>5648</v>
      </c>
      <c r="B2037" s="1244" t="s">
        <v>5649</v>
      </c>
    </row>
    <row r="2038" spans="1:2">
      <c r="A2038" s="1243" t="s">
        <v>5648</v>
      </c>
      <c r="B2038" s="1244" t="s">
        <v>6536</v>
      </c>
    </row>
    <row r="2039" spans="1:2">
      <c r="A2039" s="1248" t="s">
        <v>5648</v>
      </c>
      <c r="B2039" s="1249" t="s">
        <v>6665</v>
      </c>
    </row>
    <row r="2040" spans="1:2">
      <c r="A2040" s="1243" t="s">
        <v>5650</v>
      </c>
      <c r="B2040" s="1244" t="s">
        <v>5651</v>
      </c>
    </row>
    <row r="2041" spans="1:2">
      <c r="A2041" s="1243" t="s">
        <v>5784</v>
      </c>
      <c r="B2041" s="1244" t="s">
        <v>5785</v>
      </c>
    </row>
    <row r="2042" spans="1:2">
      <c r="A2042" s="1245" t="s">
        <v>6087</v>
      </c>
      <c r="B2042" s="1246" t="s">
        <v>6088</v>
      </c>
    </row>
    <row r="2043" spans="1:2">
      <c r="A2043" s="1245" t="s">
        <v>6089</v>
      </c>
      <c r="B2043" s="1246" t="s">
        <v>6090</v>
      </c>
    </row>
    <row r="2044" spans="1:2">
      <c r="A2044" s="1247" t="s">
        <v>6028</v>
      </c>
      <c r="B2044" s="1246" t="s">
        <v>6029</v>
      </c>
    </row>
    <row r="2045" spans="1:2">
      <c r="A2045" s="1263" t="s">
        <v>6030</v>
      </c>
      <c r="B2045" s="1256" t="s">
        <v>6031</v>
      </c>
    </row>
    <row r="2046" spans="1:2">
      <c r="A2046" s="1245" t="s">
        <v>6091</v>
      </c>
      <c r="B2046" s="1246" t="s">
        <v>6092</v>
      </c>
    </row>
    <row r="2047" spans="1:2">
      <c r="A2047" s="1243" t="s">
        <v>6170</v>
      </c>
      <c r="B2047" s="1244" t="s">
        <v>6171</v>
      </c>
    </row>
    <row r="2048" spans="1:2">
      <c r="A2048" s="1243" t="s">
        <v>6172</v>
      </c>
      <c r="B2048" s="1244" t="s">
        <v>6173</v>
      </c>
    </row>
    <row r="2049" spans="1:2">
      <c r="A2049" s="1243" t="s">
        <v>6174</v>
      </c>
      <c r="B2049" s="1244" t="s">
        <v>6175</v>
      </c>
    </row>
    <row r="2050" spans="1:2">
      <c r="A2050" s="1243" t="s">
        <v>6176</v>
      </c>
      <c r="B2050" s="1244" t="s">
        <v>6177</v>
      </c>
    </row>
    <row r="2051" spans="1:2" ht="13.5" customHeight="1">
      <c r="A2051" s="1261" t="s">
        <v>6264</v>
      </c>
      <c r="B2051" s="1246" t="s">
        <v>6265</v>
      </c>
    </row>
    <row r="2052" spans="1:2">
      <c r="A2052" s="1238" t="s">
        <v>5477</v>
      </c>
      <c r="B2052" s="1239" t="s">
        <v>5478</v>
      </c>
    </row>
    <row r="2053" spans="1:2">
      <c r="A2053" s="1245" t="s">
        <v>5477</v>
      </c>
      <c r="B2053" s="1246" t="s">
        <v>6093</v>
      </c>
    </row>
    <row r="2054" spans="1:2">
      <c r="A2054" s="1248" t="s">
        <v>6666</v>
      </c>
      <c r="B2054" s="1249" t="s">
        <v>5478</v>
      </c>
    </row>
    <row r="2055" spans="1:2">
      <c r="A2055" s="1245" t="s">
        <v>6094</v>
      </c>
      <c r="B2055" s="1246" t="s">
        <v>6095</v>
      </c>
    </row>
    <row r="2056" spans="1:2">
      <c r="A2056" s="1261" t="s">
        <v>6266</v>
      </c>
      <c r="B2056" s="1246" t="s">
        <v>6095</v>
      </c>
    </row>
    <row r="2057" spans="1:2">
      <c r="A2057" s="1238" t="s">
        <v>5479</v>
      </c>
      <c r="B2057" s="1239" t="s">
        <v>5480</v>
      </c>
    </row>
    <row r="2058" spans="1:2">
      <c r="A2058" s="1247" t="s">
        <v>5479</v>
      </c>
      <c r="B2058" s="1246" t="s">
        <v>6032</v>
      </c>
    </row>
    <row r="2059" spans="1:2">
      <c r="A2059" s="1265" t="s">
        <v>5479</v>
      </c>
      <c r="B2059" s="1266" t="s">
        <v>6731</v>
      </c>
    </row>
    <row r="2060" spans="1:2">
      <c r="A2060" s="1248" t="s">
        <v>6608</v>
      </c>
      <c r="B2060" s="1256" t="s">
        <v>5480</v>
      </c>
    </row>
    <row r="2061" spans="1:2">
      <c r="A2061" s="1243" t="s">
        <v>5928</v>
      </c>
      <c r="B2061" s="1244" t="s">
        <v>5929</v>
      </c>
    </row>
    <row r="2062" spans="1:2">
      <c r="A2062" s="1245" t="s">
        <v>5928</v>
      </c>
      <c r="B2062" s="1246" t="s">
        <v>6096</v>
      </c>
    </row>
    <row r="2063" spans="1:2">
      <c r="A2063" s="1245" t="s">
        <v>6097</v>
      </c>
      <c r="B2063" s="1246" t="s">
        <v>6098</v>
      </c>
    </row>
    <row r="2064" spans="1:2">
      <c r="A2064" s="1245" t="s">
        <v>6099</v>
      </c>
      <c r="B2064" s="1246" t="s">
        <v>6100</v>
      </c>
    </row>
    <row r="2065" spans="1:2">
      <c r="A2065" s="1245" t="s">
        <v>6101</v>
      </c>
      <c r="B2065" s="1246" t="s">
        <v>6102</v>
      </c>
    </row>
    <row r="2066" spans="1:2">
      <c r="A2066" s="1248" t="s">
        <v>6103</v>
      </c>
      <c r="B2066" s="1256" t="s">
        <v>6104</v>
      </c>
    </row>
    <row r="2067" spans="1:2">
      <c r="A2067" s="1265" t="s">
        <v>6103</v>
      </c>
      <c r="B2067" s="1266" t="s">
        <v>6732</v>
      </c>
    </row>
    <row r="2068" spans="1:2">
      <c r="A2068" s="1293" t="s">
        <v>6105</v>
      </c>
      <c r="B2068" s="1239" t="s">
        <v>6106</v>
      </c>
    </row>
    <row r="2069" spans="1:2">
      <c r="A2069" s="1245" t="s">
        <v>6107</v>
      </c>
      <c r="B2069" s="1246" t="s">
        <v>6108</v>
      </c>
    </row>
    <row r="2070" spans="1:2">
      <c r="A2070" s="1265" t="s">
        <v>6107</v>
      </c>
      <c r="B2070" s="1266" t="s">
        <v>6733</v>
      </c>
    </row>
    <row r="2071" spans="1:2">
      <c r="A2071" s="1245" t="s">
        <v>6109</v>
      </c>
      <c r="B2071" s="1246" t="s">
        <v>6110</v>
      </c>
    </row>
    <row r="2072" spans="1:2">
      <c r="A2072" s="1237" t="s">
        <v>5481</v>
      </c>
      <c r="B2072" s="1236" t="s">
        <v>5482</v>
      </c>
    </row>
    <row r="2073" spans="1:2">
      <c r="A2073" s="1260" t="s">
        <v>5481</v>
      </c>
      <c r="B2073" s="1242" t="s">
        <v>5652</v>
      </c>
    </row>
    <row r="2074" spans="1:2">
      <c r="A2074" s="1243" t="s">
        <v>5481</v>
      </c>
      <c r="B2074" s="1244" t="s">
        <v>5786</v>
      </c>
    </row>
    <row r="2075" spans="1:2">
      <c r="A2075" s="1248" t="s">
        <v>6667</v>
      </c>
      <c r="B2075" s="1249" t="s">
        <v>5652</v>
      </c>
    </row>
    <row r="2076" spans="1:2">
      <c r="A2076" s="1265" t="s">
        <v>6667</v>
      </c>
      <c r="B2076" s="1266" t="s">
        <v>5482</v>
      </c>
    </row>
    <row r="2077" spans="1:2">
      <c r="A2077" s="1243" t="s">
        <v>5787</v>
      </c>
      <c r="B2077" s="1244" t="s">
        <v>5788</v>
      </c>
    </row>
    <row r="2078" spans="1:2">
      <c r="A2078" s="1243" t="s">
        <v>5789</v>
      </c>
      <c r="B2078" s="1244" t="s">
        <v>5790</v>
      </c>
    </row>
    <row r="2079" spans="1:2">
      <c r="A2079" s="1243" t="s">
        <v>5791</v>
      </c>
      <c r="B2079" s="1244" t="s">
        <v>5792</v>
      </c>
    </row>
    <row r="2080" spans="1:2">
      <c r="A2080" s="1245" t="s">
        <v>6111</v>
      </c>
      <c r="B2080" s="1246" t="s">
        <v>6112</v>
      </c>
    </row>
    <row r="2081" spans="1:2">
      <c r="A2081" s="1265" t="s">
        <v>6111</v>
      </c>
      <c r="B2081" s="1266" t="s">
        <v>6734</v>
      </c>
    </row>
    <row r="2082" spans="1:2">
      <c r="A2082" s="1243" t="s">
        <v>5793</v>
      </c>
      <c r="B2082" s="1244" t="s">
        <v>5794</v>
      </c>
    </row>
    <row r="2083" spans="1:2">
      <c r="A2083" s="1261" t="s">
        <v>6267</v>
      </c>
      <c r="B2083" s="1246" t="s">
        <v>6268</v>
      </c>
    </row>
    <row r="2084" spans="1:2">
      <c r="A2084" s="1247" t="s">
        <v>6198</v>
      </c>
      <c r="B2084" s="1246" t="s">
        <v>6199</v>
      </c>
    </row>
    <row r="2085" spans="1:2" ht="12.75" customHeight="1">
      <c r="A2085" s="1247" t="s">
        <v>6033</v>
      </c>
      <c r="B2085" s="1246" t="s">
        <v>6034</v>
      </c>
    </row>
    <row r="2086" spans="1:2">
      <c r="A2086" s="1238" t="s">
        <v>6033</v>
      </c>
      <c r="B2086" s="1239" t="s">
        <v>6113</v>
      </c>
    </row>
    <row r="2087" spans="1:2">
      <c r="A2087" s="1238" t="s">
        <v>6114</v>
      </c>
      <c r="B2087" s="1239" t="s">
        <v>6115</v>
      </c>
    </row>
    <row r="2088" spans="1:2">
      <c r="A2088" s="1247" t="s">
        <v>6114</v>
      </c>
      <c r="B2088" s="1246" t="s">
        <v>5484</v>
      </c>
    </row>
    <row r="2089" spans="1:2">
      <c r="A2089" s="1261" t="s">
        <v>6114</v>
      </c>
      <c r="B2089" s="1246" t="s">
        <v>5653</v>
      </c>
    </row>
    <row r="2090" spans="1:2">
      <c r="A2090" s="1238" t="s">
        <v>5483</v>
      </c>
      <c r="B2090" s="1239" t="s">
        <v>5484</v>
      </c>
    </row>
    <row r="2091" spans="1:2">
      <c r="A2091" s="1260" t="s">
        <v>5483</v>
      </c>
      <c r="B2091" s="1242" t="s">
        <v>5653</v>
      </c>
    </row>
    <row r="2092" spans="1:2">
      <c r="A2092" s="1265" t="s">
        <v>5483</v>
      </c>
      <c r="B2092" s="1266" t="s">
        <v>6735</v>
      </c>
    </row>
    <row r="2093" spans="1:2">
      <c r="A2093" s="1245" t="s">
        <v>6116</v>
      </c>
      <c r="B2093" s="1246" t="s">
        <v>6117</v>
      </c>
    </row>
    <row r="2094" spans="1:2">
      <c r="A2094" s="1263" t="s">
        <v>6035</v>
      </c>
      <c r="B2094" s="1256" t="s">
        <v>6036</v>
      </c>
    </row>
    <row r="2095" spans="1:2">
      <c r="A2095" s="1248" t="s">
        <v>6668</v>
      </c>
      <c r="B2095" s="1249" t="s">
        <v>6036</v>
      </c>
    </row>
    <row r="2096" spans="1:2">
      <c r="A2096" s="1238" t="s">
        <v>5654</v>
      </c>
      <c r="B2096" s="1239" t="s">
        <v>5655</v>
      </c>
    </row>
    <row r="2097" spans="1:2">
      <c r="A2097" s="1265" t="s">
        <v>5654</v>
      </c>
      <c r="B2097" s="1266" t="s">
        <v>6736</v>
      </c>
    </row>
    <row r="2098" spans="1:2">
      <c r="A2098" s="1238" t="s">
        <v>5485</v>
      </c>
      <c r="B2098" s="1239" t="s">
        <v>5486</v>
      </c>
    </row>
    <row r="2099" spans="1:2">
      <c r="A2099" s="1260" t="s">
        <v>5485</v>
      </c>
      <c r="B2099" s="1242" t="s">
        <v>5656</v>
      </c>
    </row>
    <row r="2100" spans="1:2">
      <c r="A2100" s="1243" t="s">
        <v>5485</v>
      </c>
      <c r="B2100" s="1244" t="s">
        <v>6537</v>
      </c>
    </row>
    <row r="2101" spans="1:2">
      <c r="A2101" s="1248" t="s">
        <v>6669</v>
      </c>
      <c r="B2101" s="1249" t="s">
        <v>6670</v>
      </c>
    </row>
    <row r="2102" spans="1:2">
      <c r="A2102" s="1260" t="s">
        <v>5657</v>
      </c>
      <c r="B2102" s="1242" t="s">
        <v>5658</v>
      </c>
    </row>
    <row r="2103" spans="1:2">
      <c r="A2103" s="1245" t="s">
        <v>5657</v>
      </c>
      <c r="B2103" s="1256" t="s">
        <v>5930</v>
      </c>
    </row>
    <row r="2104" spans="1:2">
      <c r="A2104" s="1243" t="s">
        <v>5657</v>
      </c>
      <c r="B2104" s="1244" t="s">
        <v>6538</v>
      </c>
    </row>
    <row r="2105" spans="1:2">
      <c r="A2105" s="1248" t="s">
        <v>6717</v>
      </c>
      <c r="B2105" s="1249" t="s">
        <v>5930</v>
      </c>
    </row>
    <row r="2106" spans="1:2">
      <c r="A2106" s="1238" t="s">
        <v>5487</v>
      </c>
      <c r="B2106" s="1239" t="s">
        <v>5488</v>
      </c>
    </row>
    <row r="2107" spans="1:2">
      <c r="A2107" s="1238" t="s">
        <v>5487</v>
      </c>
      <c r="B2107" s="1239" t="s">
        <v>7317</v>
      </c>
    </row>
    <row r="2108" spans="1:2">
      <c r="A2108" s="1274" t="s">
        <v>5659</v>
      </c>
      <c r="B2108" s="1251" t="s">
        <v>5660</v>
      </c>
    </row>
    <row r="2109" spans="1:2">
      <c r="A2109" s="1248" t="s">
        <v>6118</v>
      </c>
      <c r="B2109" s="1256" t="s">
        <v>6119</v>
      </c>
    </row>
    <row r="2110" spans="1:2">
      <c r="A2110" s="1281" t="s">
        <v>5661</v>
      </c>
      <c r="B2110" s="1282" t="s">
        <v>5662</v>
      </c>
    </row>
    <row r="2111" spans="1:2">
      <c r="A2111" s="1238" t="s">
        <v>6120</v>
      </c>
      <c r="B2111" s="1239" t="s">
        <v>6121</v>
      </c>
    </row>
    <row r="2112" spans="1:2" ht="25.5">
      <c r="A2112" s="1245" t="s">
        <v>6122</v>
      </c>
      <c r="B2112" s="1246" t="s">
        <v>6123</v>
      </c>
    </row>
    <row r="2113" spans="1:2">
      <c r="A2113" s="1307" t="s">
        <v>6124</v>
      </c>
      <c r="B2113" s="1239" t="s">
        <v>6125</v>
      </c>
    </row>
    <row r="2114" spans="1:2">
      <c r="A2114" s="1247" t="s">
        <v>6124</v>
      </c>
      <c r="B2114" s="1246" t="s">
        <v>6200</v>
      </c>
    </row>
    <row r="2115" spans="1:2">
      <c r="A2115" s="1261" t="s">
        <v>6269</v>
      </c>
      <c r="B2115" s="1246" t="s">
        <v>6270</v>
      </c>
    </row>
    <row r="2116" spans="1:2">
      <c r="A2116" s="1238" t="s">
        <v>6271</v>
      </c>
      <c r="B2116" s="1239" t="s">
        <v>6272</v>
      </c>
    </row>
    <row r="2117" spans="1:2">
      <c r="A2117" s="1238" t="s">
        <v>6273</v>
      </c>
      <c r="B2117" s="1239" t="s">
        <v>6274</v>
      </c>
    </row>
    <row r="2118" spans="1:2">
      <c r="A2118" s="1261" t="s">
        <v>6275</v>
      </c>
      <c r="B2118" s="1246" t="s">
        <v>6276</v>
      </c>
    </row>
    <row r="2119" spans="1:2">
      <c r="A2119" s="1301" t="s">
        <v>6277</v>
      </c>
      <c r="B2119" s="1256" t="s">
        <v>6278</v>
      </c>
    </row>
    <row r="2120" spans="1:2">
      <c r="A2120" s="1261" t="s">
        <v>6279</v>
      </c>
      <c r="B2120" s="1246" t="s">
        <v>6280</v>
      </c>
    </row>
    <row r="2121" spans="1:2">
      <c r="A2121" s="1238" t="s">
        <v>6281</v>
      </c>
      <c r="B2121" s="1239" t="s">
        <v>6282</v>
      </c>
    </row>
    <row r="2122" spans="1:2">
      <c r="A2122" s="1245" t="s">
        <v>6283</v>
      </c>
      <c r="B2122" s="1246" t="s">
        <v>6284</v>
      </c>
    </row>
    <row r="2123" spans="1:2">
      <c r="A2123" s="1245" t="s">
        <v>6285</v>
      </c>
      <c r="B2123" s="1246" t="s">
        <v>6286</v>
      </c>
    </row>
    <row r="2124" spans="1:2">
      <c r="A2124" s="1245" t="s">
        <v>6287</v>
      </c>
      <c r="B2124" s="1246" t="s">
        <v>6288</v>
      </c>
    </row>
    <row r="2125" spans="1:2">
      <c r="A2125" s="1301" t="s">
        <v>6289</v>
      </c>
      <c r="B2125" s="1256" t="s">
        <v>6290</v>
      </c>
    </row>
    <row r="2126" spans="1:2">
      <c r="A2126" s="1245" t="s">
        <v>6291</v>
      </c>
      <c r="B2126" s="1246" t="s">
        <v>6292</v>
      </c>
    </row>
    <row r="2127" spans="1:2">
      <c r="A2127" s="1245" t="s">
        <v>6293</v>
      </c>
      <c r="B2127" s="1246" t="s">
        <v>6294</v>
      </c>
    </row>
    <row r="2128" spans="1:2">
      <c r="A2128" s="1245" t="s">
        <v>6126</v>
      </c>
      <c r="B2128" s="1246" t="s">
        <v>6127</v>
      </c>
    </row>
    <row r="2129" spans="1:2">
      <c r="A2129" s="1245" t="s">
        <v>6295</v>
      </c>
      <c r="B2129" s="1246" t="s">
        <v>6296</v>
      </c>
    </row>
    <row r="2130" spans="1:2">
      <c r="A2130" s="1245" t="s">
        <v>6297</v>
      </c>
      <c r="B2130" s="1246" t="s">
        <v>6298</v>
      </c>
    </row>
    <row r="2131" spans="1:2">
      <c r="A2131" s="1245" t="s">
        <v>6299</v>
      </c>
      <c r="B2131" s="1246" t="s">
        <v>6300</v>
      </c>
    </row>
    <row r="2132" spans="1:2">
      <c r="A2132" s="1238" t="s">
        <v>5489</v>
      </c>
      <c r="B2132" s="1239" t="s">
        <v>5490</v>
      </c>
    </row>
    <row r="2133" spans="1:2">
      <c r="A2133" s="1245" t="s">
        <v>5489</v>
      </c>
      <c r="B2133" s="1246" t="s">
        <v>6301</v>
      </c>
    </row>
    <row r="2134" spans="1:2">
      <c r="A2134" s="1243" t="s">
        <v>5489</v>
      </c>
      <c r="B2134" s="1244" t="s">
        <v>6539</v>
      </c>
    </row>
    <row r="2135" spans="1:2">
      <c r="A2135" s="1245" t="s">
        <v>6302</v>
      </c>
      <c r="B2135" s="1246" t="s">
        <v>6303</v>
      </c>
    </row>
    <row r="2136" spans="1:2">
      <c r="A2136" s="1245" t="s">
        <v>6304</v>
      </c>
      <c r="B2136" s="1246" t="s">
        <v>6305</v>
      </c>
    </row>
    <row r="2137" spans="1:2">
      <c r="A2137" s="1238" t="s">
        <v>6128</v>
      </c>
      <c r="B2137" s="1308" t="s">
        <v>6129</v>
      </c>
    </row>
    <row r="2138" spans="1:2">
      <c r="A2138" s="1245" t="s">
        <v>6306</v>
      </c>
      <c r="B2138" s="1246" t="s">
        <v>6307</v>
      </c>
    </row>
    <row r="2139" spans="1:2">
      <c r="A2139" s="1260" t="s">
        <v>5663</v>
      </c>
      <c r="B2139" s="1242" t="s">
        <v>5664</v>
      </c>
    </row>
    <row r="2140" spans="1:2">
      <c r="A2140" s="1243" t="s">
        <v>6540</v>
      </c>
      <c r="B2140" s="1244" t="s">
        <v>6541</v>
      </c>
    </row>
    <row r="2141" spans="1:2">
      <c r="A2141" s="1238" t="s">
        <v>5665</v>
      </c>
      <c r="B2141" s="1239" t="s">
        <v>5492</v>
      </c>
    </row>
    <row r="2142" spans="1:2">
      <c r="A2142" s="1263" t="s">
        <v>5665</v>
      </c>
      <c r="B2142" s="1256" t="s">
        <v>6178</v>
      </c>
    </row>
    <row r="2143" spans="1:2">
      <c r="A2143" s="1245" t="s">
        <v>5491</v>
      </c>
      <c r="B2143" s="1246" t="s">
        <v>5492</v>
      </c>
    </row>
    <row r="2144" spans="1:2">
      <c r="A2144" s="1248" t="s">
        <v>5491</v>
      </c>
      <c r="B2144" s="1249" t="s">
        <v>6178</v>
      </c>
    </row>
    <row r="2145" spans="1:2">
      <c r="A2145" s="1245" t="s">
        <v>6308</v>
      </c>
      <c r="B2145" s="1246" t="s">
        <v>6309</v>
      </c>
    </row>
    <row r="2146" spans="1:2">
      <c r="A2146" s="1245" t="s">
        <v>6310</v>
      </c>
      <c r="B2146" s="1246" t="s">
        <v>6311</v>
      </c>
    </row>
    <row r="2147" spans="1:2">
      <c r="A2147" s="1245" t="s">
        <v>6312</v>
      </c>
      <c r="B2147" s="1246" t="s">
        <v>6313</v>
      </c>
    </row>
    <row r="2148" spans="1:2">
      <c r="A2148" s="1237" t="s">
        <v>5493</v>
      </c>
      <c r="B2148" s="1236" t="s">
        <v>5494</v>
      </c>
    </row>
    <row r="2149" spans="1:2">
      <c r="A2149" s="1247" t="s">
        <v>5493</v>
      </c>
      <c r="B2149" s="1246" t="s">
        <v>6037</v>
      </c>
    </row>
    <row r="2150" spans="1:2">
      <c r="A2150" s="1245" t="s">
        <v>5495</v>
      </c>
      <c r="B2150" s="1246" t="s">
        <v>5496</v>
      </c>
    </row>
    <row r="2151" spans="1:2" ht="13.5" customHeight="1">
      <c r="A2151" s="1238" t="s">
        <v>5497</v>
      </c>
      <c r="B2151" s="1239" t="s">
        <v>5498</v>
      </c>
    </row>
    <row r="2152" spans="1:2">
      <c r="A2152" s="1260" t="s">
        <v>5497</v>
      </c>
      <c r="B2152" s="1242" t="s">
        <v>5666</v>
      </c>
    </row>
    <row r="2153" spans="1:2" ht="15" customHeight="1">
      <c r="A2153" s="1245" t="s">
        <v>5497</v>
      </c>
      <c r="B2153" s="1246" t="s">
        <v>6314</v>
      </c>
    </row>
    <row r="2154" spans="1:2">
      <c r="A2154" s="1248" t="s">
        <v>5497</v>
      </c>
      <c r="B2154" s="1249" t="s">
        <v>6671</v>
      </c>
    </row>
    <row r="2155" spans="1:2">
      <c r="A2155" s="1238" t="s">
        <v>6315</v>
      </c>
      <c r="B2155" s="1239" t="s">
        <v>6316</v>
      </c>
    </row>
    <row r="2156" spans="1:2">
      <c r="A2156" s="1238" t="s">
        <v>5499</v>
      </c>
      <c r="B2156" s="1239" t="s">
        <v>5500</v>
      </c>
    </row>
    <row r="2157" spans="1:2">
      <c r="A2157" s="1265" t="s">
        <v>5499</v>
      </c>
      <c r="B2157" s="1266" t="s">
        <v>6737</v>
      </c>
    </row>
    <row r="2158" spans="1:2">
      <c r="A2158" s="1248" t="s">
        <v>6672</v>
      </c>
      <c r="B2158" s="1259" t="s">
        <v>6673</v>
      </c>
    </row>
    <row r="2159" spans="1:2">
      <c r="A2159" s="1238" t="s">
        <v>6130</v>
      </c>
      <c r="B2159" s="1239" t="s">
        <v>6131</v>
      </c>
    </row>
    <row r="2160" spans="1:2">
      <c r="A2160" s="1238" t="s">
        <v>6132</v>
      </c>
      <c r="B2160" s="1239" t="s">
        <v>6133</v>
      </c>
    </row>
    <row r="2161" spans="1:2">
      <c r="A2161" s="1238" t="s">
        <v>6134</v>
      </c>
      <c r="B2161" s="1239" t="s">
        <v>6135</v>
      </c>
    </row>
    <row r="2162" spans="1:2">
      <c r="A2162" s="1238" t="s">
        <v>6136</v>
      </c>
      <c r="B2162" s="1239" t="s">
        <v>6137</v>
      </c>
    </row>
    <row r="2163" spans="1:2">
      <c r="A2163" s="1265" t="s">
        <v>6136</v>
      </c>
      <c r="B2163" s="1266" t="s">
        <v>6738</v>
      </c>
    </row>
    <row r="2164" spans="1:2">
      <c r="A2164" s="1238" t="s">
        <v>6138</v>
      </c>
      <c r="B2164" s="1239" t="s">
        <v>6139</v>
      </c>
    </row>
    <row r="2165" spans="1:2">
      <c r="A2165" s="1238" t="s">
        <v>6140</v>
      </c>
      <c r="B2165" s="1239" t="s">
        <v>6141</v>
      </c>
    </row>
    <row r="2166" spans="1:2">
      <c r="A2166" s="1245" t="s">
        <v>6142</v>
      </c>
      <c r="B2166" s="1246" t="s">
        <v>6143</v>
      </c>
    </row>
    <row r="2167" spans="1:2">
      <c r="A2167" s="1247" t="s">
        <v>6142</v>
      </c>
      <c r="B2167" s="1246" t="s">
        <v>6201</v>
      </c>
    </row>
    <row r="2168" spans="1:2">
      <c r="A2168" s="1245" t="s">
        <v>6144</v>
      </c>
      <c r="B2168" s="1246" t="s">
        <v>6145</v>
      </c>
    </row>
    <row r="2169" spans="1:2">
      <c r="A2169" s="1238" t="s">
        <v>4304</v>
      </c>
      <c r="B2169" s="1239" t="s">
        <v>4305</v>
      </c>
    </row>
    <row r="2170" spans="1:2">
      <c r="A2170" s="1238" t="s">
        <v>5366</v>
      </c>
      <c r="B2170" s="1239" t="s">
        <v>7286</v>
      </c>
    </row>
    <row r="2171" spans="1:2">
      <c r="A2171" s="1297" t="s">
        <v>5366</v>
      </c>
      <c r="B2171" s="1277" t="s">
        <v>5367</v>
      </c>
    </row>
    <row r="2172" spans="1:2">
      <c r="A2172" s="1238" t="s">
        <v>6038</v>
      </c>
      <c r="B2172" s="1239" t="s">
        <v>6039</v>
      </c>
    </row>
    <row r="2173" spans="1:2">
      <c r="A2173" s="1238" t="s">
        <v>5501</v>
      </c>
      <c r="B2173" s="1239" t="s">
        <v>5502</v>
      </c>
    </row>
    <row r="2174" spans="1:2">
      <c r="A2174" s="1245" t="s">
        <v>5501</v>
      </c>
      <c r="B2174" s="1246" t="s">
        <v>5667</v>
      </c>
    </row>
    <row r="2175" spans="1:2">
      <c r="A2175" s="1238" t="s">
        <v>5503</v>
      </c>
      <c r="B2175" s="1239" t="s">
        <v>5504</v>
      </c>
    </row>
    <row r="2176" spans="1:2">
      <c r="A2176" s="1238" t="s">
        <v>5503</v>
      </c>
      <c r="B2176" s="1239" t="s">
        <v>6040</v>
      </c>
    </row>
    <row r="2177" spans="1:2">
      <c r="A2177" s="1238" t="s">
        <v>5505</v>
      </c>
      <c r="B2177" s="1239" t="s">
        <v>5506</v>
      </c>
    </row>
    <row r="2178" spans="1:2">
      <c r="A2178" s="1265" t="s">
        <v>5505</v>
      </c>
      <c r="B2178" s="1266" t="s">
        <v>6739</v>
      </c>
    </row>
    <row r="2179" spans="1:2">
      <c r="A2179" s="1245" t="s">
        <v>5507</v>
      </c>
      <c r="B2179" s="1246" t="s">
        <v>5508</v>
      </c>
    </row>
    <row r="2180" spans="1:2">
      <c r="A2180" s="1248" t="s">
        <v>6674</v>
      </c>
      <c r="B2180" s="1249" t="s">
        <v>5508</v>
      </c>
    </row>
    <row r="2181" spans="1:2">
      <c r="A2181" s="1238" t="s">
        <v>5509</v>
      </c>
      <c r="B2181" s="1239" t="s">
        <v>5510</v>
      </c>
    </row>
    <row r="2182" spans="1:2">
      <c r="A2182" s="1260" t="s">
        <v>5509</v>
      </c>
      <c r="B2182" s="1242" t="s">
        <v>5668</v>
      </c>
    </row>
    <row r="2183" spans="1:2">
      <c r="A2183" s="1247" t="s">
        <v>5509</v>
      </c>
      <c r="B2183" s="1246" t="s">
        <v>6202</v>
      </c>
    </row>
    <row r="2184" spans="1:2">
      <c r="A2184" s="1307" t="s">
        <v>5669</v>
      </c>
      <c r="B2184" s="1239" t="s">
        <v>5670</v>
      </c>
    </row>
    <row r="2185" spans="1:2">
      <c r="A2185" s="1238" t="s">
        <v>5511</v>
      </c>
      <c r="B2185" s="1239" t="s">
        <v>5512</v>
      </c>
    </row>
    <row r="2186" spans="1:2">
      <c r="A2186" s="1260" t="s">
        <v>5671</v>
      </c>
      <c r="B2186" s="1242" t="s">
        <v>5672</v>
      </c>
    </row>
    <row r="2187" spans="1:2">
      <c r="A2187" s="1238" t="s">
        <v>5671</v>
      </c>
      <c r="B2187" s="1239" t="s">
        <v>6041</v>
      </c>
    </row>
    <row r="2188" spans="1:2">
      <c r="A2188" s="1238" t="s">
        <v>5513</v>
      </c>
      <c r="B2188" s="1239" t="s">
        <v>5514</v>
      </c>
    </row>
    <row r="2189" spans="1:2">
      <c r="A2189" s="1248" t="s">
        <v>6675</v>
      </c>
      <c r="B2189" s="1249" t="s">
        <v>5514</v>
      </c>
    </row>
    <row r="2190" spans="1:2">
      <c r="A2190" s="1245" t="s">
        <v>6317</v>
      </c>
      <c r="B2190" s="1246" t="s">
        <v>6318</v>
      </c>
    </row>
    <row r="2191" spans="1:2" ht="25.5">
      <c r="A2191" s="1247" t="s">
        <v>6203</v>
      </c>
      <c r="B2191" s="1246" t="s">
        <v>6204</v>
      </c>
    </row>
    <row r="2192" spans="1:2">
      <c r="A2192" s="1260" t="s">
        <v>5673</v>
      </c>
      <c r="B2192" s="1242" t="s">
        <v>5674</v>
      </c>
    </row>
    <row r="2193" spans="1:2">
      <c r="A2193" s="1237" t="s">
        <v>5515</v>
      </c>
      <c r="B2193" s="1236" t="s">
        <v>5516</v>
      </c>
    </row>
    <row r="2194" spans="1:2">
      <c r="A2194" s="1265" t="s">
        <v>5515</v>
      </c>
      <c r="B2194" s="1266" t="s">
        <v>6740</v>
      </c>
    </row>
    <row r="2195" spans="1:2">
      <c r="A2195" s="1238" t="s">
        <v>5517</v>
      </c>
      <c r="B2195" s="1239" t="s">
        <v>5518</v>
      </c>
    </row>
    <row r="2196" spans="1:2">
      <c r="A2196" s="1252" t="s">
        <v>5517</v>
      </c>
      <c r="B2196" s="1253" t="s">
        <v>6741</v>
      </c>
    </row>
    <row r="2197" spans="1:2">
      <c r="A2197" s="1248" t="s">
        <v>6676</v>
      </c>
      <c r="B2197" s="1249" t="s">
        <v>5518</v>
      </c>
    </row>
    <row r="2198" spans="1:2">
      <c r="A2198" s="1265" t="s">
        <v>6676</v>
      </c>
      <c r="B2198" s="1266" t="s">
        <v>6741</v>
      </c>
    </row>
    <row r="2199" spans="1:2">
      <c r="A2199" s="1238" t="s">
        <v>5519</v>
      </c>
      <c r="B2199" s="1239" t="s">
        <v>5520</v>
      </c>
    </row>
    <row r="2200" spans="1:2">
      <c r="A2200" s="569" t="s">
        <v>5519</v>
      </c>
      <c r="B2200" s="1242" t="s">
        <v>7350</v>
      </c>
    </row>
    <row r="2201" spans="1:2">
      <c r="A2201" s="1248" t="s">
        <v>6718</v>
      </c>
      <c r="B2201" s="1249" t="s">
        <v>5520</v>
      </c>
    </row>
    <row r="2202" spans="1:2">
      <c r="A2202" s="1263" t="s">
        <v>5521</v>
      </c>
      <c r="B2202" s="1256" t="s">
        <v>5522</v>
      </c>
    </row>
    <row r="2203" spans="1:2">
      <c r="A2203" s="1265" t="s">
        <v>5521</v>
      </c>
      <c r="B2203" s="1266" t="s">
        <v>6742</v>
      </c>
    </row>
    <row r="2204" spans="1:2">
      <c r="A2204" s="1248" t="s">
        <v>5523</v>
      </c>
      <c r="B2204" s="1256" t="s">
        <v>5524</v>
      </c>
    </row>
    <row r="2205" spans="1:2">
      <c r="A2205" s="1260" t="s">
        <v>5523</v>
      </c>
      <c r="B2205" s="1242" t="s">
        <v>5795</v>
      </c>
    </row>
    <row r="2206" spans="1:2">
      <c r="A2206" s="1248" t="s">
        <v>6677</v>
      </c>
      <c r="B2206" s="1249" t="s">
        <v>5524</v>
      </c>
    </row>
    <row r="2207" spans="1:2">
      <c r="A2207" s="1248" t="s">
        <v>5525</v>
      </c>
      <c r="B2207" s="1256" t="s">
        <v>5526</v>
      </c>
    </row>
    <row r="2208" spans="1:2">
      <c r="A2208" s="569" t="s">
        <v>5525</v>
      </c>
      <c r="B2208" s="1242" t="s">
        <v>6743</v>
      </c>
    </row>
    <row r="2209" spans="1:2">
      <c r="A2209" s="1248" t="s">
        <v>5527</v>
      </c>
      <c r="B2209" s="1256" t="s">
        <v>5528</v>
      </c>
    </row>
    <row r="2210" spans="1:2">
      <c r="A2210" s="1265" t="s">
        <v>5527</v>
      </c>
      <c r="B2210" s="1266" t="s">
        <v>6744</v>
      </c>
    </row>
    <row r="2211" spans="1:2">
      <c r="A2211" s="569" t="s">
        <v>5527</v>
      </c>
      <c r="B2211" s="1242" t="s">
        <v>7351</v>
      </c>
    </row>
    <row r="2212" spans="1:2">
      <c r="A2212" s="1248" t="s">
        <v>6678</v>
      </c>
      <c r="B2212" s="1249" t="s">
        <v>5528</v>
      </c>
    </row>
    <row r="2213" spans="1:2">
      <c r="A2213" s="1238" t="s">
        <v>2741</v>
      </c>
      <c r="B2213" s="1239" t="s">
        <v>5529</v>
      </c>
    </row>
    <row r="2214" spans="1:2">
      <c r="A2214" s="1265" t="s">
        <v>2741</v>
      </c>
      <c r="B2214" s="1266" t="s">
        <v>6745</v>
      </c>
    </row>
    <row r="2215" spans="1:2">
      <c r="A2215" s="569" t="s">
        <v>2741</v>
      </c>
      <c r="B2215" s="1242" t="s">
        <v>2742</v>
      </c>
    </row>
    <row r="2216" spans="1:2">
      <c r="A2216" s="1248" t="s">
        <v>6679</v>
      </c>
      <c r="B2216" s="1249" t="s">
        <v>5529</v>
      </c>
    </row>
    <row r="2217" spans="1:2">
      <c r="A2217" s="1248" t="s">
        <v>5530</v>
      </c>
      <c r="B2217" s="1256" t="s">
        <v>5531</v>
      </c>
    </row>
    <row r="2218" spans="1:2">
      <c r="A2218" s="1238" t="s">
        <v>5530</v>
      </c>
      <c r="B2218" s="1239" t="s">
        <v>7313</v>
      </c>
    </row>
    <row r="2219" spans="1:2">
      <c r="A2219" s="1248" t="s">
        <v>5532</v>
      </c>
      <c r="B2219" s="1256" t="s">
        <v>5533</v>
      </c>
    </row>
    <row r="2220" spans="1:2">
      <c r="A2220" s="1265" t="s">
        <v>5532</v>
      </c>
      <c r="B2220" s="1266" t="s">
        <v>6746</v>
      </c>
    </row>
    <row r="2221" spans="1:2">
      <c r="A2221" s="1248" t="s">
        <v>5534</v>
      </c>
      <c r="B2221" s="1256" t="s">
        <v>5535</v>
      </c>
    </row>
    <row r="2222" spans="1:2">
      <c r="A2222" s="1248" t="s">
        <v>5536</v>
      </c>
      <c r="B2222" s="1256" t="s">
        <v>5537</v>
      </c>
    </row>
    <row r="2223" spans="1:2">
      <c r="A2223" s="1265" t="s">
        <v>5536</v>
      </c>
      <c r="B2223" s="1266" t="s">
        <v>6747</v>
      </c>
    </row>
    <row r="2224" spans="1:2">
      <c r="A2224" s="1248" t="s">
        <v>5538</v>
      </c>
      <c r="B2224" s="1256" t="s">
        <v>5539</v>
      </c>
    </row>
    <row r="2225" spans="1:2">
      <c r="A2225" s="1260" t="s">
        <v>5538</v>
      </c>
      <c r="B2225" s="1242" t="s">
        <v>5796</v>
      </c>
    </row>
    <row r="2226" spans="1:2">
      <c r="A2226" s="1248" t="s">
        <v>5540</v>
      </c>
      <c r="B2226" s="1256" t="s">
        <v>5541</v>
      </c>
    </row>
    <row r="2227" spans="1:2">
      <c r="A2227" s="1248" t="s">
        <v>6680</v>
      </c>
      <c r="B2227" s="1249" t="s">
        <v>5541</v>
      </c>
    </row>
    <row r="2228" spans="1:2">
      <c r="A2228" s="1248" t="s">
        <v>5675</v>
      </c>
      <c r="B2228" s="1256" t="s">
        <v>5676</v>
      </c>
    </row>
    <row r="2229" spans="1:2">
      <c r="A2229" s="1248" t="s">
        <v>5675</v>
      </c>
      <c r="B2229" s="1256" t="s">
        <v>6146</v>
      </c>
    </row>
    <row r="2230" spans="1:2">
      <c r="A2230" s="1248" t="s">
        <v>5677</v>
      </c>
      <c r="B2230" s="1256" t="s">
        <v>5678</v>
      </c>
    </row>
    <row r="2231" spans="1:2">
      <c r="A2231" s="1260" t="s">
        <v>5677</v>
      </c>
      <c r="B2231" s="1242" t="s">
        <v>5797</v>
      </c>
    </row>
    <row r="2232" spans="1:2">
      <c r="A2232" s="1248" t="s">
        <v>5542</v>
      </c>
      <c r="B2232" s="1256" t="s">
        <v>5543</v>
      </c>
    </row>
    <row r="2233" spans="1:2">
      <c r="A2233" s="1238" t="s">
        <v>5542</v>
      </c>
      <c r="B2233" s="1239" t="s">
        <v>6042</v>
      </c>
    </row>
    <row r="2234" spans="1:2">
      <c r="A2234" s="1248" t="s">
        <v>6719</v>
      </c>
      <c r="B2234" s="1249" t="s">
        <v>5543</v>
      </c>
    </row>
    <row r="2235" spans="1:2">
      <c r="A2235" s="1265" t="s">
        <v>6719</v>
      </c>
      <c r="B2235" s="1266" t="s">
        <v>6748</v>
      </c>
    </row>
    <row r="2236" spans="1:2">
      <c r="A2236" s="1238" t="s">
        <v>6043</v>
      </c>
      <c r="B2236" s="1239" t="s">
        <v>6044</v>
      </c>
    </row>
    <row r="2237" spans="1:2">
      <c r="A2237" s="1238" t="s">
        <v>6045</v>
      </c>
      <c r="B2237" s="1239" t="s">
        <v>6046</v>
      </c>
    </row>
    <row r="2238" spans="1:2">
      <c r="A2238" s="1260" t="s">
        <v>6045</v>
      </c>
      <c r="B2238" s="1242" t="s">
        <v>6179</v>
      </c>
    </row>
    <row r="2239" spans="1:2">
      <c r="A2239" s="1248" t="s">
        <v>5544</v>
      </c>
      <c r="B2239" s="1256" t="s">
        <v>5545</v>
      </c>
    </row>
    <row r="2240" spans="1:2">
      <c r="A2240" s="1243" t="s">
        <v>5544</v>
      </c>
      <c r="B2240" s="1244" t="s">
        <v>5553</v>
      </c>
    </row>
    <row r="2241" spans="1:2">
      <c r="A2241" s="1238" t="s">
        <v>5546</v>
      </c>
      <c r="B2241" s="1239" t="s">
        <v>5547</v>
      </c>
    </row>
    <row r="2242" spans="1:2">
      <c r="A2242" s="1248" t="s">
        <v>6681</v>
      </c>
      <c r="B2242" s="1249" t="s">
        <v>5547</v>
      </c>
    </row>
    <row r="2243" spans="1:2">
      <c r="A2243" s="1265" t="s">
        <v>6681</v>
      </c>
      <c r="B2243" s="1266" t="s">
        <v>6202</v>
      </c>
    </row>
    <row r="2244" spans="1:2">
      <c r="A2244" s="1248" t="s">
        <v>5548</v>
      </c>
      <c r="B2244" s="1256" t="s">
        <v>5549</v>
      </c>
    </row>
    <row r="2245" spans="1:2">
      <c r="A2245" s="1248" t="s">
        <v>5548</v>
      </c>
      <c r="B2245" s="1256" t="s">
        <v>5679</v>
      </c>
    </row>
    <row r="2246" spans="1:2">
      <c r="A2246" s="1248" t="s">
        <v>5680</v>
      </c>
      <c r="B2246" s="1256" t="s">
        <v>5681</v>
      </c>
    </row>
    <row r="2247" spans="1:2">
      <c r="A2247" s="1260" t="s">
        <v>5680</v>
      </c>
      <c r="B2247" s="1242" t="s">
        <v>5798</v>
      </c>
    </row>
    <row r="2248" spans="1:2">
      <c r="A2248" s="1248" t="s">
        <v>5682</v>
      </c>
      <c r="B2248" s="1256" t="s">
        <v>5683</v>
      </c>
    </row>
    <row r="2249" spans="1:2">
      <c r="A2249" s="1238" t="s">
        <v>5550</v>
      </c>
      <c r="B2249" s="1239" t="s">
        <v>5551</v>
      </c>
    </row>
    <row r="2250" spans="1:2">
      <c r="A2250" s="1248" t="s">
        <v>6682</v>
      </c>
      <c r="B2250" s="1249" t="s">
        <v>5551</v>
      </c>
    </row>
    <row r="2251" spans="1:2">
      <c r="A2251" s="1267" t="s">
        <v>5552</v>
      </c>
      <c r="B2251" s="1236" t="s">
        <v>5553</v>
      </c>
    </row>
    <row r="2252" spans="1:2">
      <c r="A2252" s="1248" t="s">
        <v>6683</v>
      </c>
      <c r="B2252" s="1249" t="s">
        <v>5553</v>
      </c>
    </row>
    <row r="2253" spans="1:2">
      <c r="A2253" s="1265" t="s">
        <v>6683</v>
      </c>
      <c r="B2253" s="1266" t="s">
        <v>6749</v>
      </c>
    </row>
    <row r="2254" spans="1:2">
      <c r="A2254" s="1248" t="s">
        <v>5554</v>
      </c>
      <c r="B2254" s="1249" t="s">
        <v>5555</v>
      </c>
    </row>
    <row r="2255" spans="1:2">
      <c r="A2255" s="1265" t="s">
        <v>5554</v>
      </c>
      <c r="B2255" s="1266" t="s">
        <v>6750</v>
      </c>
    </row>
    <row r="2256" spans="1:2">
      <c r="A2256" s="569" t="s">
        <v>5554</v>
      </c>
      <c r="B2256" s="1242" t="s">
        <v>7352</v>
      </c>
    </row>
    <row r="2257" spans="1:2">
      <c r="A2257" s="1248" t="s">
        <v>6720</v>
      </c>
      <c r="B2257" s="1249" t="s">
        <v>5555</v>
      </c>
    </row>
    <row r="2258" spans="1:2" ht="23.25" customHeight="1">
      <c r="A2258" s="1260" t="s">
        <v>5684</v>
      </c>
      <c r="B2258" s="1242" t="s">
        <v>5685</v>
      </c>
    </row>
    <row r="2259" spans="1:2" ht="23.25" customHeight="1">
      <c r="A2259" s="1238" t="s">
        <v>6047</v>
      </c>
      <c r="B2259" s="1239" t="s">
        <v>6048</v>
      </c>
    </row>
    <row r="2260" spans="1:2" ht="28.5" customHeight="1">
      <c r="A2260" s="1238" t="s">
        <v>7335</v>
      </c>
      <c r="B2260" s="1239" t="s">
        <v>7336</v>
      </c>
    </row>
    <row r="2261" spans="1:2" ht="13.5" customHeight="1">
      <c r="A2261" s="1260" t="s">
        <v>5931</v>
      </c>
      <c r="B2261" s="1242" t="s">
        <v>5932</v>
      </c>
    </row>
    <row r="2262" spans="1:2" ht="13.5" customHeight="1">
      <c r="A2262" s="1238" t="s">
        <v>5933</v>
      </c>
      <c r="B2262" s="1239" t="s">
        <v>5934</v>
      </c>
    </row>
    <row r="2263" spans="1:2" ht="13.5" customHeight="1">
      <c r="A2263" s="1248" t="s">
        <v>5556</v>
      </c>
      <c r="B2263" s="1249" t="s">
        <v>5557</v>
      </c>
    </row>
    <row r="2264" spans="1:2" ht="24.75" customHeight="1">
      <c r="A2264" s="1238" t="s">
        <v>5556</v>
      </c>
      <c r="B2264" s="1239" t="s">
        <v>7310</v>
      </c>
    </row>
    <row r="2265" spans="1:2" ht="13.5" customHeight="1">
      <c r="A2265" s="1260" t="s">
        <v>5935</v>
      </c>
      <c r="B2265" s="1239" t="s">
        <v>5936</v>
      </c>
    </row>
    <row r="2266" spans="1:2" ht="24" customHeight="1">
      <c r="A2266" s="1248" t="s">
        <v>5935</v>
      </c>
      <c r="B2266" s="1249" t="s">
        <v>6684</v>
      </c>
    </row>
    <row r="2267" spans="1:2" ht="13.5" customHeight="1">
      <c r="A2267" s="1260" t="s">
        <v>5937</v>
      </c>
      <c r="B2267" s="1242" t="s">
        <v>5938</v>
      </c>
    </row>
    <row r="2268" spans="1:2" ht="13.5" customHeight="1">
      <c r="A2268" s="1248" t="s">
        <v>5558</v>
      </c>
      <c r="B2268" s="1249" t="s">
        <v>5559</v>
      </c>
    </row>
    <row r="2269" spans="1:2" ht="13.5" customHeight="1">
      <c r="A2269" s="1238" t="s">
        <v>5558</v>
      </c>
      <c r="B2269" s="1239" t="s">
        <v>6205</v>
      </c>
    </row>
    <row r="2270" spans="1:2" ht="13.5" customHeight="1">
      <c r="A2270" s="1260" t="s">
        <v>5939</v>
      </c>
      <c r="B2270" s="1242" t="s">
        <v>5940</v>
      </c>
    </row>
    <row r="2271" spans="1:2" ht="26.25" customHeight="1">
      <c r="A2271" s="1260" t="s">
        <v>5686</v>
      </c>
      <c r="B2271" s="1242" t="s">
        <v>5687</v>
      </c>
    </row>
    <row r="2272" spans="1:2" ht="14.25" customHeight="1">
      <c r="A2272" s="1260" t="s">
        <v>5799</v>
      </c>
      <c r="B2272" s="1242" t="s">
        <v>5800</v>
      </c>
    </row>
    <row r="2273" spans="1:2" ht="13.5" customHeight="1">
      <c r="A2273" s="1248" t="s">
        <v>5560</v>
      </c>
      <c r="B2273" s="1249" t="s">
        <v>5561</v>
      </c>
    </row>
    <row r="2274" spans="1:2" ht="25.5">
      <c r="A2274" s="1238" t="s">
        <v>5560</v>
      </c>
      <c r="B2274" s="1239" t="s">
        <v>5688</v>
      </c>
    </row>
    <row r="2275" spans="1:2" ht="25.5">
      <c r="A2275" s="1248" t="s">
        <v>6721</v>
      </c>
      <c r="B2275" s="1249" t="s">
        <v>5561</v>
      </c>
    </row>
    <row r="2276" spans="1:2">
      <c r="A2276" s="1238" t="s">
        <v>6542</v>
      </c>
      <c r="B2276" s="1239" t="s">
        <v>7311</v>
      </c>
    </row>
    <row r="2277" spans="1:2" ht="13.5" customHeight="1">
      <c r="A2277" s="1260" t="s">
        <v>6542</v>
      </c>
      <c r="B2277" s="1242" t="s">
        <v>6543</v>
      </c>
    </row>
    <row r="2278" spans="1:2" ht="25.5" customHeight="1">
      <c r="A2278" s="1248" t="s">
        <v>5562</v>
      </c>
      <c r="B2278" s="1249" t="s">
        <v>5563</v>
      </c>
    </row>
    <row r="2279" spans="1:2" ht="25.5" customHeight="1">
      <c r="A2279" s="1248" t="s">
        <v>5562</v>
      </c>
      <c r="B2279" s="1249" t="s">
        <v>6685</v>
      </c>
    </row>
    <row r="2280" spans="1:2">
      <c r="A2280" s="1248" t="s">
        <v>5564</v>
      </c>
      <c r="B2280" s="1249" t="s">
        <v>5565</v>
      </c>
    </row>
    <row r="2281" spans="1:2">
      <c r="A2281" s="1248" t="s">
        <v>5566</v>
      </c>
      <c r="B2281" s="1249" t="s">
        <v>5567</v>
      </c>
    </row>
    <row r="2282" spans="1:2">
      <c r="A2282" s="1238" t="s">
        <v>5566</v>
      </c>
      <c r="B2282" s="1239" t="s">
        <v>6544</v>
      </c>
    </row>
    <row r="2283" spans="1:2" ht="13.5" customHeight="1">
      <c r="A2283" s="1248" t="s">
        <v>5566</v>
      </c>
      <c r="B2283" s="1249" t="s">
        <v>6686</v>
      </c>
    </row>
    <row r="2284" spans="1:2" ht="13.5" customHeight="1">
      <c r="A2284" s="1237" t="s">
        <v>5568</v>
      </c>
      <c r="B2284" s="1236" t="s">
        <v>5569</v>
      </c>
    </row>
    <row r="2285" spans="1:2" ht="27" customHeight="1">
      <c r="A2285" s="1238" t="s">
        <v>5570</v>
      </c>
      <c r="B2285" s="1239" t="s">
        <v>5571</v>
      </c>
    </row>
    <row r="2286" spans="1:2" ht="13.5" customHeight="1">
      <c r="A2286" s="1238" t="s">
        <v>5570</v>
      </c>
      <c r="B2286" s="1239" t="s">
        <v>6049</v>
      </c>
    </row>
    <row r="2287" spans="1:2" ht="25.5" customHeight="1">
      <c r="A2287" s="1238" t="s">
        <v>5572</v>
      </c>
      <c r="B2287" s="1239" t="s">
        <v>5573</v>
      </c>
    </row>
    <row r="2288" spans="1:2" ht="27" customHeight="1">
      <c r="A2288" s="1248" t="s">
        <v>5572</v>
      </c>
      <c r="B2288" s="1249" t="s">
        <v>6687</v>
      </c>
    </row>
    <row r="2289" spans="1:2" ht="28.5" customHeight="1">
      <c r="A2289" s="1301" t="s">
        <v>5574</v>
      </c>
      <c r="B2289" s="1256" t="s">
        <v>5575</v>
      </c>
    </row>
    <row r="2290" spans="1:2" ht="13.5" customHeight="1">
      <c r="A2290" s="1248" t="s">
        <v>6688</v>
      </c>
      <c r="B2290" s="1249" t="s">
        <v>5575</v>
      </c>
    </row>
    <row r="2291" spans="1:2" ht="13.5" customHeight="1">
      <c r="A2291" s="1238" t="s">
        <v>5576</v>
      </c>
      <c r="B2291" s="1239" t="s">
        <v>5577</v>
      </c>
    </row>
    <row r="2292" spans="1:2" ht="12.75" customHeight="1">
      <c r="A2292" s="1248" t="s">
        <v>6689</v>
      </c>
      <c r="B2292" s="1249" t="s">
        <v>5577</v>
      </c>
    </row>
    <row r="2293" spans="1:2" ht="13.5" customHeight="1">
      <c r="A2293" s="1265" t="s">
        <v>6689</v>
      </c>
      <c r="B2293" s="1266" t="s">
        <v>6751</v>
      </c>
    </row>
    <row r="2294" spans="1:2" ht="13.5" customHeight="1">
      <c r="A2294" s="1238" t="s">
        <v>5127</v>
      </c>
      <c r="B2294" s="1239" t="s">
        <v>5128</v>
      </c>
    </row>
    <row r="2295" spans="1:2" ht="13.5" customHeight="1">
      <c r="A2295" s="1260" t="s">
        <v>5801</v>
      </c>
      <c r="B2295" s="1242" t="s">
        <v>5802</v>
      </c>
    </row>
    <row r="2296" spans="1:2" ht="13.5" customHeight="1">
      <c r="A2296" s="1238" t="s">
        <v>5129</v>
      </c>
      <c r="B2296" s="1239" t="s">
        <v>5130</v>
      </c>
    </row>
    <row r="2297" spans="1:2" ht="13.5" customHeight="1">
      <c r="A2297" s="1247" t="s">
        <v>5131</v>
      </c>
      <c r="B2297" s="1246" t="s">
        <v>5132</v>
      </c>
    </row>
    <row r="2298" spans="1:2" ht="14.25" customHeight="1">
      <c r="A2298" s="1285" t="s">
        <v>5133</v>
      </c>
      <c r="B2298" s="1264" t="s">
        <v>5134</v>
      </c>
    </row>
    <row r="2299" spans="1:2" ht="15.75" customHeight="1">
      <c r="A2299" s="1238" t="s">
        <v>5135</v>
      </c>
      <c r="B2299" s="1239" t="s">
        <v>5136</v>
      </c>
    </row>
    <row r="2300" spans="1:2" ht="13.5" customHeight="1">
      <c r="A2300" s="1285" t="s">
        <v>5137</v>
      </c>
      <c r="B2300" s="1264" t="s">
        <v>5138</v>
      </c>
    </row>
    <row r="2301" spans="1:2" ht="13.5" customHeight="1">
      <c r="A2301" s="1285" t="s">
        <v>5139</v>
      </c>
      <c r="B2301" s="1264" t="s">
        <v>5140</v>
      </c>
    </row>
    <row r="2302" spans="1:2" ht="13.5" customHeight="1">
      <c r="A2302" s="1285" t="s">
        <v>5141</v>
      </c>
      <c r="B2302" s="1264" t="s">
        <v>5142</v>
      </c>
    </row>
    <row r="2303" spans="1:2" ht="13.5" customHeight="1">
      <c r="A2303" s="1285" t="s">
        <v>5143</v>
      </c>
      <c r="B2303" s="1264" t="s">
        <v>5144</v>
      </c>
    </row>
    <row r="2304" spans="1:2" ht="13.5" customHeight="1">
      <c r="A2304" s="1285" t="s">
        <v>5145</v>
      </c>
      <c r="B2304" s="1264" t="s">
        <v>5146</v>
      </c>
    </row>
    <row r="2305" spans="1:2">
      <c r="A2305" s="1285" t="s">
        <v>5147</v>
      </c>
      <c r="B2305" s="1264" t="s">
        <v>5148</v>
      </c>
    </row>
    <row r="2306" spans="1:2" ht="27" customHeight="1">
      <c r="A2306" s="1285" t="s">
        <v>5149</v>
      </c>
      <c r="B2306" s="1264" t="s">
        <v>5150</v>
      </c>
    </row>
    <row r="2307" spans="1:2" ht="27" customHeight="1">
      <c r="A2307" s="1285" t="s">
        <v>5151</v>
      </c>
      <c r="B2307" s="1264" t="s">
        <v>5152</v>
      </c>
    </row>
    <row r="2308" spans="1:2" ht="15" customHeight="1">
      <c r="A2308" s="1285" t="s">
        <v>5153</v>
      </c>
      <c r="B2308" s="1264" t="s">
        <v>5154</v>
      </c>
    </row>
    <row r="2309" spans="1:2">
      <c r="A2309" s="1285" t="s">
        <v>5155</v>
      </c>
      <c r="B2309" s="1264" t="s">
        <v>5156</v>
      </c>
    </row>
    <row r="2310" spans="1:2">
      <c r="A2310" s="1238" t="s">
        <v>5157</v>
      </c>
      <c r="B2310" s="1239" t="s">
        <v>5158</v>
      </c>
    </row>
    <row r="2311" spans="1:2" ht="13.5" customHeight="1">
      <c r="A2311" s="1247" t="s">
        <v>5159</v>
      </c>
      <c r="B2311" s="1246" t="s">
        <v>5160</v>
      </c>
    </row>
    <row r="2312" spans="1:2" ht="26.25" customHeight="1">
      <c r="A2312" s="569" t="s">
        <v>7460</v>
      </c>
      <c r="B2312" s="1242" t="s">
        <v>7461</v>
      </c>
    </row>
    <row r="2313" spans="1:2" ht="26.25" customHeight="1">
      <c r="A2313" s="569" t="s">
        <v>7490</v>
      </c>
      <c r="B2313" s="1242" t="s">
        <v>7491</v>
      </c>
    </row>
    <row r="2314" spans="1:2" ht="13.5" customHeight="1">
      <c r="A2314" s="569" t="s">
        <v>7403</v>
      </c>
      <c r="B2314" s="1242" t="s">
        <v>7404</v>
      </c>
    </row>
    <row r="2315" spans="1:2" ht="13.5" customHeight="1">
      <c r="A2315" s="569" t="s">
        <v>7405</v>
      </c>
      <c r="B2315" s="1242" t="s">
        <v>7406</v>
      </c>
    </row>
    <row r="2316" spans="1:2" ht="13.5" customHeight="1">
      <c r="A2316" s="569" t="s">
        <v>7407</v>
      </c>
      <c r="B2316" s="1242" t="s">
        <v>7408</v>
      </c>
    </row>
    <row r="2317" spans="1:2" ht="24" customHeight="1">
      <c r="A2317" s="569" t="s">
        <v>7409</v>
      </c>
      <c r="B2317" s="1242" t="s">
        <v>7410</v>
      </c>
    </row>
    <row r="2318" spans="1:2" ht="14.25" customHeight="1">
      <c r="A2318" s="569" t="s">
        <v>7411</v>
      </c>
      <c r="B2318" s="1242" t="s">
        <v>7412</v>
      </c>
    </row>
    <row r="2319" spans="1:2" ht="14.25" customHeight="1">
      <c r="A2319" s="569" t="s">
        <v>7413</v>
      </c>
      <c r="B2319" s="1242" t="s">
        <v>7414</v>
      </c>
    </row>
    <row r="2320" spans="1:2" ht="14.25" customHeight="1">
      <c r="A2320" s="569" t="s">
        <v>2625</v>
      </c>
      <c r="B2320" s="1242" t="s">
        <v>2626</v>
      </c>
    </row>
    <row r="2321" spans="1:2" ht="13.5" customHeight="1">
      <c r="A2321" s="569" t="s">
        <v>2629</v>
      </c>
      <c r="B2321" s="1242" t="s">
        <v>2630</v>
      </c>
    </row>
    <row r="2322" spans="1:2" ht="13.5" customHeight="1">
      <c r="A2322" s="569" t="s">
        <v>2633</v>
      </c>
      <c r="B2322" s="1242" t="s">
        <v>2634</v>
      </c>
    </row>
    <row r="2323" spans="1:2" ht="13.5" customHeight="1">
      <c r="A2323" s="569" t="s">
        <v>2637</v>
      </c>
      <c r="B2323" s="1242" t="s">
        <v>2638</v>
      </c>
    </row>
    <row r="2324" spans="1:2" ht="27" customHeight="1">
      <c r="A2324" s="569" t="s">
        <v>2641</v>
      </c>
      <c r="B2324" s="1242" t="s">
        <v>2642</v>
      </c>
    </row>
    <row r="2325" spans="1:2" ht="27.75" customHeight="1">
      <c r="A2325" s="569" t="s">
        <v>7415</v>
      </c>
      <c r="B2325" s="1242" t="s">
        <v>2644</v>
      </c>
    </row>
    <row r="2326" spans="1:2" ht="13.5" customHeight="1">
      <c r="A2326" s="569" t="s">
        <v>2648</v>
      </c>
      <c r="B2326" s="1242" t="s">
        <v>2649</v>
      </c>
    </row>
    <row r="2327" spans="1:2" ht="13.5" customHeight="1">
      <c r="A2327" s="569" t="s">
        <v>2652</v>
      </c>
      <c r="B2327" s="1242" t="s">
        <v>2653</v>
      </c>
    </row>
    <row r="2328" spans="1:2" ht="13.5" customHeight="1">
      <c r="A2328" s="569" t="s">
        <v>7416</v>
      </c>
      <c r="B2328" s="1242" t="s">
        <v>7417</v>
      </c>
    </row>
    <row r="2329" spans="1:2" ht="13.5" customHeight="1">
      <c r="A2329" s="569" t="s">
        <v>7418</v>
      </c>
      <c r="B2329" s="1242" t="s">
        <v>7419</v>
      </c>
    </row>
    <row r="2330" spans="1:2" ht="13.5" customHeight="1">
      <c r="A2330" s="569" t="s">
        <v>7420</v>
      </c>
      <c r="B2330" s="1242" t="s">
        <v>7421</v>
      </c>
    </row>
    <row r="2331" spans="1:2" ht="13.5" customHeight="1">
      <c r="A2331" s="569" t="s">
        <v>7422</v>
      </c>
      <c r="B2331" s="1242" t="s">
        <v>7423</v>
      </c>
    </row>
    <row r="2332" spans="1:2" ht="15" customHeight="1">
      <c r="A2332" s="569" t="s">
        <v>7424</v>
      </c>
      <c r="B2332" s="1242" t="s">
        <v>7425</v>
      </c>
    </row>
    <row r="2333" spans="1:2" ht="13.5" customHeight="1">
      <c r="A2333" s="569" t="s">
        <v>7426</v>
      </c>
      <c r="B2333" s="1242" t="s">
        <v>7427</v>
      </c>
    </row>
    <row r="2334" spans="1:2" ht="13.5" customHeight="1">
      <c r="A2334" s="569" t="s">
        <v>7428</v>
      </c>
      <c r="B2334" s="1242" t="s">
        <v>7429</v>
      </c>
    </row>
    <row r="2335" spans="1:2" ht="13.5" customHeight="1">
      <c r="A2335" s="569" t="s">
        <v>7430</v>
      </c>
      <c r="B2335" s="1242" t="s">
        <v>7431</v>
      </c>
    </row>
    <row r="2336" spans="1:2" ht="13.5" customHeight="1">
      <c r="A2336" s="569" t="s">
        <v>7432</v>
      </c>
      <c r="B2336" s="1242" t="s">
        <v>7433</v>
      </c>
    </row>
    <row r="2337" spans="1:2" ht="13.5" customHeight="1">
      <c r="A2337" s="569" t="s">
        <v>3125</v>
      </c>
      <c r="B2337" s="1242" t="s">
        <v>2714</v>
      </c>
    </row>
    <row r="2338" spans="1:2" ht="13.5" customHeight="1">
      <c r="A2338" s="569" t="s">
        <v>7434</v>
      </c>
      <c r="B2338" s="1242" t="s">
        <v>7435</v>
      </c>
    </row>
    <row r="2339" spans="1:2" ht="13.5" customHeight="1">
      <c r="A2339" s="569" t="s">
        <v>7436</v>
      </c>
      <c r="B2339" s="1242" t="s">
        <v>7437</v>
      </c>
    </row>
    <row r="2340" spans="1:2" ht="13.5" customHeight="1">
      <c r="A2340" s="569" t="s">
        <v>2427</v>
      </c>
      <c r="B2340" s="1242" t="s">
        <v>2428</v>
      </c>
    </row>
    <row r="2341" spans="1:2" ht="13.5" customHeight="1">
      <c r="A2341" s="569" t="s">
        <v>1577</v>
      </c>
      <c r="B2341" s="1242" t="s">
        <v>1578</v>
      </c>
    </row>
    <row r="2342" spans="1:2" ht="13.5" customHeight="1">
      <c r="A2342" s="569" t="s">
        <v>2413</v>
      </c>
      <c r="B2342" s="1242" t="s">
        <v>2414</v>
      </c>
    </row>
    <row r="2343" spans="1:2" ht="13.5" customHeight="1">
      <c r="A2343" s="569" t="s">
        <v>2415</v>
      </c>
      <c r="B2343" s="1242" t="s">
        <v>1580</v>
      </c>
    </row>
    <row r="2344" spans="1:2" ht="13.5" customHeight="1">
      <c r="A2344" s="569" t="s">
        <v>2416</v>
      </c>
      <c r="B2344" s="1242" t="s">
        <v>2417</v>
      </c>
    </row>
    <row r="2345" spans="1:2" ht="13.5" customHeight="1">
      <c r="A2345" s="569" t="s">
        <v>2341</v>
      </c>
      <c r="B2345" s="1242" t="s">
        <v>2342</v>
      </c>
    </row>
    <row r="2346" spans="1:2" ht="13.5" customHeight="1">
      <c r="A2346" s="569" t="s">
        <v>2343</v>
      </c>
      <c r="B2346" s="1242" t="s">
        <v>2344</v>
      </c>
    </row>
    <row r="2347" spans="1:2" ht="13.5" customHeight="1">
      <c r="A2347" s="569" t="s">
        <v>2345</v>
      </c>
      <c r="B2347" s="1242" t="s">
        <v>2346</v>
      </c>
    </row>
    <row r="2348" spans="1:2" ht="13.5" customHeight="1">
      <c r="A2348" s="569" t="s">
        <v>1620</v>
      </c>
      <c r="B2348" s="1242" t="s">
        <v>1621</v>
      </c>
    </row>
    <row r="2349" spans="1:2" ht="13.5" customHeight="1">
      <c r="A2349" s="569" t="s">
        <v>1581</v>
      </c>
      <c r="B2349" s="1242" t="s">
        <v>1582</v>
      </c>
    </row>
    <row r="2350" spans="1:2" ht="13.5" customHeight="1">
      <c r="A2350" s="569" t="s">
        <v>1622</v>
      </c>
      <c r="B2350" s="1242" t="s">
        <v>1623</v>
      </c>
    </row>
    <row r="2351" spans="1:2" ht="13.5" customHeight="1">
      <c r="A2351" s="569" t="s">
        <v>1624</v>
      </c>
      <c r="B2351" s="1242" t="s">
        <v>1625</v>
      </c>
    </row>
    <row r="2352" spans="1:2" ht="13.5" customHeight="1">
      <c r="A2352" s="569" t="s">
        <v>2347</v>
      </c>
      <c r="B2352" s="1242" t="s">
        <v>2348</v>
      </c>
    </row>
    <row r="2353" spans="1:2" ht="13.5" customHeight="1">
      <c r="A2353" s="569" t="s">
        <v>1626</v>
      </c>
      <c r="B2353" s="1242" t="s">
        <v>1627</v>
      </c>
    </row>
    <row r="2354" spans="1:2">
      <c r="A2354" s="569" t="s">
        <v>2349</v>
      </c>
      <c r="B2354" s="1242" t="s">
        <v>2350</v>
      </c>
    </row>
    <row r="2355" spans="1:2">
      <c r="A2355" s="569" t="s">
        <v>2351</v>
      </c>
      <c r="B2355" s="1242" t="s">
        <v>2352</v>
      </c>
    </row>
    <row r="2356" spans="1:2">
      <c r="A2356" s="569" t="s">
        <v>2353</v>
      </c>
      <c r="B2356" s="1242" t="s">
        <v>2354</v>
      </c>
    </row>
    <row r="2357" spans="1:2">
      <c r="A2357" s="569" t="s">
        <v>2355</v>
      </c>
      <c r="B2357" s="1242" t="s">
        <v>2356</v>
      </c>
    </row>
    <row r="2358" spans="1:2">
      <c r="A2358" s="1270" t="s">
        <v>2357</v>
      </c>
      <c r="B2358" s="1271" t="s">
        <v>5689</v>
      </c>
    </row>
    <row r="2359" spans="1:2">
      <c r="A2359" s="569" t="s">
        <v>2357</v>
      </c>
      <c r="B2359" s="1242" t="s">
        <v>2358</v>
      </c>
    </row>
    <row r="2360" spans="1:2">
      <c r="A2360" s="569" t="s">
        <v>1583</v>
      </c>
      <c r="B2360" s="1242" t="s">
        <v>2359</v>
      </c>
    </row>
    <row r="2361" spans="1:2">
      <c r="A2361" s="569" t="s">
        <v>2360</v>
      </c>
      <c r="B2361" s="1242" t="s">
        <v>2361</v>
      </c>
    </row>
    <row r="2362" spans="1:2">
      <c r="A2362" s="569" t="s">
        <v>2362</v>
      </c>
      <c r="B2362" s="1242" t="s">
        <v>2363</v>
      </c>
    </row>
    <row r="2363" spans="1:2">
      <c r="A2363" s="1260" t="s">
        <v>5690</v>
      </c>
      <c r="B2363" s="1242" t="s">
        <v>5691</v>
      </c>
    </row>
    <row r="2364" spans="1:2">
      <c r="A2364" s="569" t="s">
        <v>2364</v>
      </c>
      <c r="B2364" s="1242" t="s">
        <v>2365</v>
      </c>
    </row>
    <row r="2365" spans="1:2">
      <c r="A2365" s="569" t="s">
        <v>2337</v>
      </c>
      <c r="B2365" s="1242" t="s">
        <v>2319</v>
      </c>
    </row>
    <row r="2366" spans="1:2" ht="14.25" customHeight="1">
      <c r="A2366" s="569" t="s">
        <v>2246</v>
      </c>
      <c r="B2366" s="1242" t="s">
        <v>2247</v>
      </c>
    </row>
    <row r="2367" spans="1:2">
      <c r="A2367" s="569" t="s">
        <v>1628</v>
      </c>
      <c r="B2367" s="1242" t="s">
        <v>1629</v>
      </c>
    </row>
    <row r="2368" spans="1:2">
      <c r="A2368" s="569" t="s">
        <v>1630</v>
      </c>
      <c r="B2368" s="1242" t="s">
        <v>1631</v>
      </c>
    </row>
    <row r="2369" spans="1:2">
      <c r="A2369" s="569" t="s">
        <v>1632</v>
      </c>
      <c r="B2369" s="1242" t="s">
        <v>1633</v>
      </c>
    </row>
    <row r="2370" spans="1:2">
      <c r="A2370" s="569" t="s">
        <v>2248</v>
      </c>
      <c r="B2370" s="1242" t="s">
        <v>2249</v>
      </c>
    </row>
    <row r="2371" spans="1:2">
      <c r="A2371" s="569" t="s">
        <v>1634</v>
      </c>
      <c r="B2371" s="1242" t="s">
        <v>1635</v>
      </c>
    </row>
    <row r="2372" spans="1:2">
      <c r="A2372" s="569" t="s">
        <v>2250</v>
      </c>
      <c r="B2372" s="1242" t="s">
        <v>2251</v>
      </c>
    </row>
    <row r="2373" spans="1:2">
      <c r="A2373" s="569" t="s">
        <v>7494</v>
      </c>
      <c r="B2373" s="1242" t="s">
        <v>7495</v>
      </c>
    </row>
    <row r="2374" spans="1:2">
      <c r="A2374" s="569" t="s">
        <v>1636</v>
      </c>
      <c r="B2374" s="1242" t="s">
        <v>1637</v>
      </c>
    </row>
    <row r="2375" spans="1:2">
      <c r="A2375" s="569" t="s">
        <v>2252</v>
      </c>
      <c r="B2375" s="1242" t="s">
        <v>2253</v>
      </c>
    </row>
    <row r="2376" spans="1:2" ht="26.25" customHeight="1">
      <c r="A2376" s="569" t="s">
        <v>2254</v>
      </c>
      <c r="B2376" s="1242" t="s">
        <v>2255</v>
      </c>
    </row>
    <row r="2377" spans="1:2">
      <c r="A2377" s="569" t="s">
        <v>1638</v>
      </c>
      <c r="B2377" s="1242" t="s">
        <v>1639</v>
      </c>
    </row>
    <row r="2378" spans="1:2">
      <c r="A2378" s="569" t="s">
        <v>1640</v>
      </c>
      <c r="B2378" s="1242" t="s">
        <v>1641</v>
      </c>
    </row>
    <row r="2379" spans="1:2">
      <c r="A2379" s="569" t="s">
        <v>1642</v>
      </c>
      <c r="B2379" s="1242" t="s">
        <v>1643</v>
      </c>
    </row>
    <row r="2380" spans="1:2">
      <c r="A2380" s="569" t="s">
        <v>2256</v>
      </c>
      <c r="B2380" s="1242" t="s">
        <v>2257</v>
      </c>
    </row>
    <row r="2381" spans="1:2">
      <c r="A2381" s="569" t="s">
        <v>1644</v>
      </c>
      <c r="B2381" s="1242" t="s">
        <v>1645</v>
      </c>
    </row>
    <row r="2382" spans="1:2">
      <c r="A2382" s="569" t="s">
        <v>7496</v>
      </c>
      <c r="B2382" s="1242" t="s">
        <v>7497</v>
      </c>
    </row>
    <row r="2383" spans="1:2">
      <c r="A2383" s="569" t="s">
        <v>2258</v>
      </c>
      <c r="B2383" s="1242" t="s">
        <v>2259</v>
      </c>
    </row>
    <row r="2384" spans="1:2">
      <c r="A2384" s="569" t="s">
        <v>2394</v>
      </c>
      <c r="B2384" s="1242" t="s">
        <v>2395</v>
      </c>
    </row>
    <row r="2385" spans="1:2" ht="12.75" customHeight="1">
      <c r="A2385" s="569" t="s">
        <v>2260</v>
      </c>
      <c r="B2385" s="1242" t="s">
        <v>2261</v>
      </c>
    </row>
    <row r="2386" spans="1:2">
      <c r="A2386" s="569" t="s">
        <v>2336</v>
      </c>
      <c r="B2386" s="1242" t="s">
        <v>2262</v>
      </c>
    </row>
    <row r="2387" spans="1:2" ht="25.5">
      <c r="A2387" s="569" t="s">
        <v>2263</v>
      </c>
      <c r="B2387" s="1242" t="s">
        <v>2264</v>
      </c>
    </row>
    <row r="2388" spans="1:2">
      <c r="A2388" s="569" t="s">
        <v>2265</v>
      </c>
      <c r="B2388" s="1242" t="s">
        <v>2266</v>
      </c>
    </row>
    <row r="2389" spans="1:2" ht="12" customHeight="1">
      <c r="A2389" s="569" t="s">
        <v>1646</v>
      </c>
      <c r="B2389" s="1242" t="s">
        <v>1647</v>
      </c>
    </row>
    <row r="2390" spans="1:2">
      <c r="A2390" s="569" t="s">
        <v>1648</v>
      </c>
      <c r="B2390" s="1242" t="s">
        <v>1649</v>
      </c>
    </row>
    <row r="2391" spans="1:2">
      <c r="A2391" s="569" t="s">
        <v>1650</v>
      </c>
      <c r="B2391" s="1242" t="s">
        <v>1651</v>
      </c>
    </row>
    <row r="2392" spans="1:2">
      <c r="A2392" s="569" t="s">
        <v>1652</v>
      </c>
      <c r="B2392" s="1242" t="s">
        <v>1653</v>
      </c>
    </row>
    <row r="2393" spans="1:2">
      <c r="A2393" s="569" t="s">
        <v>7498</v>
      </c>
      <c r="B2393" s="1242" t="s">
        <v>7499</v>
      </c>
    </row>
    <row r="2394" spans="1:2">
      <c r="A2394" s="569" t="s">
        <v>1654</v>
      </c>
      <c r="B2394" s="1242" t="s">
        <v>2386</v>
      </c>
    </row>
    <row r="2395" spans="1:2">
      <c r="A2395" s="569" t="s">
        <v>1655</v>
      </c>
      <c r="B2395" s="1242" t="s">
        <v>1656</v>
      </c>
    </row>
    <row r="2396" spans="1:2">
      <c r="A2396" s="569" t="s">
        <v>2374</v>
      </c>
      <c r="B2396" s="1242" t="s">
        <v>2375</v>
      </c>
    </row>
    <row r="2397" spans="1:2">
      <c r="A2397" s="569" t="s">
        <v>1657</v>
      </c>
      <c r="B2397" s="1242" t="s">
        <v>1658</v>
      </c>
    </row>
    <row r="2398" spans="1:2">
      <c r="A2398" s="569" t="s">
        <v>1659</v>
      </c>
      <c r="B2398" s="1242" t="s">
        <v>1660</v>
      </c>
    </row>
    <row r="2399" spans="1:2">
      <c r="A2399" s="569" t="s">
        <v>1661</v>
      </c>
      <c r="B2399" s="1242" t="s">
        <v>1662</v>
      </c>
    </row>
    <row r="2400" spans="1:2">
      <c r="A2400" s="569" t="s">
        <v>1663</v>
      </c>
      <c r="B2400" s="1242" t="s">
        <v>1664</v>
      </c>
    </row>
    <row r="2401" spans="1:2">
      <c r="A2401" s="569" t="s">
        <v>1665</v>
      </c>
      <c r="B2401" s="1242" t="s">
        <v>1666</v>
      </c>
    </row>
    <row r="2402" spans="1:2">
      <c r="A2402" s="569" t="s">
        <v>1667</v>
      </c>
      <c r="B2402" s="1242" t="s">
        <v>1668</v>
      </c>
    </row>
    <row r="2403" spans="1:2">
      <c r="A2403" s="569" t="s">
        <v>1669</v>
      </c>
      <c r="B2403" s="1242" t="s">
        <v>1670</v>
      </c>
    </row>
    <row r="2404" spans="1:2">
      <c r="A2404" s="569" t="s">
        <v>1671</v>
      </c>
      <c r="B2404" s="1242" t="s">
        <v>1672</v>
      </c>
    </row>
    <row r="2405" spans="1:2">
      <c r="A2405" s="569" t="s">
        <v>1673</v>
      </c>
      <c r="B2405" s="1242" t="s">
        <v>1674</v>
      </c>
    </row>
    <row r="2406" spans="1:2">
      <c r="A2406" s="569" t="s">
        <v>2267</v>
      </c>
      <c r="B2406" s="1242" t="s">
        <v>2268</v>
      </c>
    </row>
    <row r="2407" spans="1:2">
      <c r="A2407" s="569" t="s">
        <v>2269</v>
      </c>
      <c r="B2407" s="1242" t="s">
        <v>2270</v>
      </c>
    </row>
    <row r="2408" spans="1:2">
      <c r="A2408" s="569" t="s">
        <v>1675</v>
      </c>
      <c r="B2408" s="1242" t="s">
        <v>1676</v>
      </c>
    </row>
    <row r="2409" spans="1:2">
      <c r="A2409" s="569" t="s">
        <v>2271</v>
      </c>
      <c r="B2409" s="1242" t="s">
        <v>2272</v>
      </c>
    </row>
    <row r="2410" spans="1:2">
      <c r="A2410" s="569" t="s">
        <v>1677</v>
      </c>
      <c r="B2410" s="1242" t="s">
        <v>1678</v>
      </c>
    </row>
    <row r="2411" spans="1:2">
      <c r="A2411" s="569" t="s">
        <v>2273</v>
      </c>
      <c r="B2411" s="1242" t="s">
        <v>2274</v>
      </c>
    </row>
    <row r="2412" spans="1:2">
      <c r="A2412" s="569" t="s">
        <v>2275</v>
      </c>
      <c r="B2412" s="1242" t="s">
        <v>2276</v>
      </c>
    </row>
    <row r="2413" spans="1:2">
      <c r="A2413" s="569" t="s">
        <v>2277</v>
      </c>
      <c r="B2413" s="1242" t="s">
        <v>2278</v>
      </c>
    </row>
    <row r="2414" spans="1:2">
      <c r="A2414" s="569" t="s">
        <v>2279</v>
      </c>
      <c r="B2414" s="1242" t="s">
        <v>2280</v>
      </c>
    </row>
    <row r="2415" spans="1:2">
      <c r="A2415" s="569" t="s">
        <v>7500</v>
      </c>
      <c r="B2415" s="1242" t="s">
        <v>7501</v>
      </c>
    </row>
    <row r="2416" spans="1:2">
      <c r="A2416" s="569" t="s">
        <v>1679</v>
      </c>
      <c r="B2416" s="1242" t="s">
        <v>1680</v>
      </c>
    </row>
    <row r="2417" spans="1:2">
      <c r="A2417" s="569" t="s">
        <v>2281</v>
      </c>
      <c r="B2417" s="1242" t="s">
        <v>2282</v>
      </c>
    </row>
    <row r="2418" spans="1:2">
      <c r="A2418" s="569" t="s">
        <v>1681</v>
      </c>
      <c r="B2418" s="1242" t="s">
        <v>1682</v>
      </c>
    </row>
    <row r="2419" spans="1:2">
      <c r="A2419" s="569" t="s">
        <v>1683</v>
      </c>
      <c r="B2419" s="1242" t="s">
        <v>1684</v>
      </c>
    </row>
    <row r="2420" spans="1:2">
      <c r="A2420" s="569" t="s">
        <v>1685</v>
      </c>
      <c r="B2420" s="1242" t="s">
        <v>1686</v>
      </c>
    </row>
    <row r="2421" spans="1:2">
      <c r="A2421" s="569" t="s">
        <v>1687</v>
      </c>
      <c r="B2421" s="1242" t="s">
        <v>1688</v>
      </c>
    </row>
    <row r="2422" spans="1:2">
      <c r="A2422" s="569" t="s">
        <v>1689</v>
      </c>
      <c r="B2422" s="1242" t="s">
        <v>1690</v>
      </c>
    </row>
    <row r="2423" spans="1:2">
      <c r="A2423" s="569" t="s">
        <v>1691</v>
      </c>
      <c r="B2423" s="1242" t="s">
        <v>1692</v>
      </c>
    </row>
    <row r="2424" spans="1:2">
      <c r="A2424" s="569" t="s">
        <v>2283</v>
      </c>
      <c r="B2424" s="1242" t="s">
        <v>2284</v>
      </c>
    </row>
    <row r="2425" spans="1:2">
      <c r="A2425" s="569" t="s">
        <v>1693</v>
      </c>
      <c r="B2425" s="1242" t="s">
        <v>1694</v>
      </c>
    </row>
    <row r="2426" spans="1:2">
      <c r="A2426" s="569" t="s">
        <v>1695</v>
      </c>
      <c r="B2426" s="1242" t="s">
        <v>1696</v>
      </c>
    </row>
    <row r="2427" spans="1:2">
      <c r="A2427" s="569" t="s">
        <v>1697</v>
      </c>
      <c r="B2427" s="1242" t="s">
        <v>1698</v>
      </c>
    </row>
    <row r="2428" spans="1:2">
      <c r="A2428" s="569" t="s">
        <v>7502</v>
      </c>
      <c r="B2428" s="1242" t="s">
        <v>7503</v>
      </c>
    </row>
    <row r="2429" spans="1:2">
      <c r="A2429" s="569" t="s">
        <v>2285</v>
      </c>
      <c r="B2429" s="1242" t="s">
        <v>2286</v>
      </c>
    </row>
    <row r="2430" spans="1:2">
      <c r="A2430" s="569" t="s">
        <v>2287</v>
      </c>
      <c r="B2430" s="1242" t="s">
        <v>2288</v>
      </c>
    </row>
    <row r="2431" spans="1:2">
      <c r="A2431" s="569" t="s">
        <v>7504</v>
      </c>
      <c r="B2431" s="1242" t="s">
        <v>7505</v>
      </c>
    </row>
    <row r="2432" spans="1:2">
      <c r="A2432" s="569" t="s">
        <v>7506</v>
      </c>
      <c r="B2432" s="1242" t="s">
        <v>7507</v>
      </c>
    </row>
    <row r="2433" spans="1:2" ht="25.5">
      <c r="A2433" s="569" t="s">
        <v>2289</v>
      </c>
      <c r="B2433" s="1242" t="s">
        <v>2290</v>
      </c>
    </row>
    <row r="2434" spans="1:2">
      <c r="A2434" s="569" t="s">
        <v>2291</v>
      </c>
      <c r="B2434" s="1242" t="s">
        <v>2292</v>
      </c>
    </row>
    <row r="2435" spans="1:2">
      <c r="A2435" s="569" t="s">
        <v>1699</v>
      </c>
      <c r="B2435" s="1242" t="s">
        <v>1700</v>
      </c>
    </row>
    <row r="2436" spans="1:2">
      <c r="A2436" s="1248" t="s">
        <v>2293</v>
      </c>
      <c r="B2436" s="1256" t="s">
        <v>6545</v>
      </c>
    </row>
    <row r="2437" spans="1:2">
      <c r="A2437" s="569" t="s">
        <v>2293</v>
      </c>
      <c r="B2437" s="1242" t="s">
        <v>2294</v>
      </c>
    </row>
    <row r="2438" spans="1:2" ht="25.5">
      <c r="A2438" s="569" t="s">
        <v>2295</v>
      </c>
      <c r="B2438" s="1242" t="s">
        <v>2296</v>
      </c>
    </row>
    <row r="2439" spans="1:2">
      <c r="A2439" s="569" t="s">
        <v>2297</v>
      </c>
      <c r="B2439" s="1242" t="s">
        <v>2298</v>
      </c>
    </row>
    <row r="2440" spans="1:2">
      <c r="A2440" s="569" t="s">
        <v>1701</v>
      </c>
      <c r="B2440" s="1242" t="s">
        <v>1702</v>
      </c>
    </row>
    <row r="2441" spans="1:2">
      <c r="A2441" s="569" t="s">
        <v>2299</v>
      </c>
      <c r="B2441" s="1242" t="s">
        <v>2300</v>
      </c>
    </row>
    <row r="2442" spans="1:2">
      <c r="A2442" s="569" t="s">
        <v>2301</v>
      </c>
      <c r="B2442" s="1242" t="s">
        <v>2302</v>
      </c>
    </row>
    <row r="2443" spans="1:2">
      <c r="A2443" s="569" t="s">
        <v>1703</v>
      </c>
      <c r="B2443" s="1242" t="s">
        <v>1704</v>
      </c>
    </row>
    <row r="2444" spans="1:2">
      <c r="A2444" s="569" t="s">
        <v>2303</v>
      </c>
      <c r="B2444" s="1242" t="s">
        <v>2304</v>
      </c>
    </row>
    <row r="2445" spans="1:2">
      <c r="A2445" s="569" t="s">
        <v>2305</v>
      </c>
      <c r="B2445" s="1242" t="s">
        <v>2306</v>
      </c>
    </row>
    <row r="2446" spans="1:2">
      <c r="A2446" s="1245" t="s">
        <v>2307</v>
      </c>
      <c r="B2446" s="1246" t="s">
        <v>6546</v>
      </c>
    </row>
    <row r="2447" spans="1:2">
      <c r="A2447" s="569" t="s">
        <v>2307</v>
      </c>
      <c r="B2447" s="1242" t="s">
        <v>2308</v>
      </c>
    </row>
    <row r="2448" spans="1:2">
      <c r="A2448" s="569" t="s">
        <v>2309</v>
      </c>
      <c r="B2448" s="1242" t="s">
        <v>2310</v>
      </c>
    </row>
    <row r="2449" spans="1:2">
      <c r="A2449" s="569" t="s">
        <v>1705</v>
      </c>
      <c r="B2449" s="1242" t="s">
        <v>1706</v>
      </c>
    </row>
    <row r="2450" spans="1:2">
      <c r="A2450" s="569" t="s">
        <v>2311</v>
      </c>
      <c r="B2450" s="1242" t="s">
        <v>2312</v>
      </c>
    </row>
    <row r="2451" spans="1:2" ht="14.25" customHeight="1">
      <c r="A2451" s="569" t="s">
        <v>2313</v>
      </c>
      <c r="B2451" s="1242" t="s">
        <v>2314</v>
      </c>
    </row>
    <row r="2452" spans="1:2">
      <c r="A2452" s="569" t="s">
        <v>2315</v>
      </c>
      <c r="B2452" s="1242" t="s">
        <v>2316</v>
      </c>
    </row>
    <row r="2453" spans="1:2" ht="17.25" customHeight="1">
      <c r="A2453" s="569" t="s">
        <v>1707</v>
      </c>
      <c r="B2453" s="1242" t="s">
        <v>1708</v>
      </c>
    </row>
    <row r="2454" spans="1:2">
      <c r="A2454" s="569" t="s">
        <v>1709</v>
      </c>
      <c r="B2454" s="1242" t="s">
        <v>1710</v>
      </c>
    </row>
    <row r="2455" spans="1:2">
      <c r="A2455" s="569" t="s">
        <v>2317</v>
      </c>
      <c r="B2455" s="1242" t="s">
        <v>2318</v>
      </c>
    </row>
    <row r="2456" spans="1:2">
      <c r="A2456" s="569" t="s">
        <v>7512</v>
      </c>
      <c r="B2456" s="1242" t="s">
        <v>7513</v>
      </c>
    </row>
    <row r="2457" spans="1:2">
      <c r="A2457" s="569" t="s">
        <v>7514</v>
      </c>
      <c r="B2457" s="1242" t="s">
        <v>7515</v>
      </c>
    </row>
    <row r="2458" spans="1:2">
      <c r="A2458" s="569" t="s">
        <v>7516</v>
      </c>
      <c r="B2458" s="1242" t="s">
        <v>7517</v>
      </c>
    </row>
    <row r="2459" spans="1:2">
      <c r="A2459" s="569" t="s">
        <v>7518</v>
      </c>
      <c r="B2459" s="1242" t="s">
        <v>7519</v>
      </c>
    </row>
    <row r="2460" spans="1:2">
      <c r="A2460" s="569" t="s">
        <v>2320</v>
      </c>
      <c r="B2460" s="1242" t="s">
        <v>2321</v>
      </c>
    </row>
    <row r="2461" spans="1:2" ht="25.5" customHeight="1">
      <c r="A2461" s="569" t="s">
        <v>1711</v>
      </c>
      <c r="B2461" s="1242" t="s">
        <v>1712</v>
      </c>
    </row>
    <row r="2462" spans="1:2">
      <c r="A2462" s="569" t="s">
        <v>2366</v>
      </c>
      <c r="B2462" s="1242" t="s">
        <v>2367</v>
      </c>
    </row>
    <row r="2463" spans="1:2" ht="15.75" customHeight="1">
      <c r="A2463" s="569" t="s">
        <v>1713</v>
      </c>
      <c r="B2463" s="1242" t="s">
        <v>1714</v>
      </c>
    </row>
    <row r="2464" spans="1:2" ht="12" customHeight="1">
      <c r="A2464" s="569" t="s">
        <v>2368</v>
      </c>
      <c r="B2464" s="1242" t="s">
        <v>2369</v>
      </c>
    </row>
    <row r="2465" spans="1:5" ht="12" customHeight="1">
      <c r="A2465" s="569" t="s">
        <v>1715</v>
      </c>
      <c r="B2465" s="1242" t="s">
        <v>1716</v>
      </c>
      <c r="E2465" s="329"/>
    </row>
    <row r="2466" spans="1:5" ht="12" customHeight="1">
      <c r="A2466" s="569" t="s">
        <v>1773</v>
      </c>
      <c r="B2466" s="1242" t="s">
        <v>1774</v>
      </c>
    </row>
    <row r="2467" spans="1:5" ht="12" customHeight="1">
      <c r="A2467" s="569" t="s">
        <v>1775</v>
      </c>
      <c r="B2467" s="1242" t="s">
        <v>1776</v>
      </c>
    </row>
    <row r="2468" spans="1:5" ht="12" customHeight="1">
      <c r="A2468" s="569" t="s">
        <v>1717</v>
      </c>
      <c r="B2468" s="1242" t="s">
        <v>1718</v>
      </c>
    </row>
    <row r="2469" spans="1:5" ht="12" customHeight="1">
      <c r="A2469" s="569" t="s">
        <v>1719</v>
      </c>
      <c r="B2469" s="1242" t="s">
        <v>1720</v>
      </c>
    </row>
    <row r="2470" spans="1:5" ht="12" customHeight="1">
      <c r="A2470" s="569" t="s">
        <v>1721</v>
      </c>
      <c r="B2470" s="1242" t="s">
        <v>1722</v>
      </c>
    </row>
    <row r="2471" spans="1:5" ht="12" customHeight="1">
      <c r="A2471" s="569" t="s">
        <v>1777</v>
      </c>
      <c r="B2471" s="1242" t="s">
        <v>1778</v>
      </c>
    </row>
    <row r="2472" spans="1:5" ht="12" customHeight="1">
      <c r="A2472" s="569" t="s">
        <v>1723</v>
      </c>
      <c r="B2472" s="1242" t="s">
        <v>1724</v>
      </c>
    </row>
    <row r="2473" spans="1:5" ht="12" customHeight="1">
      <c r="A2473" s="569" t="s">
        <v>1725</v>
      </c>
      <c r="B2473" s="1242" t="s">
        <v>1726</v>
      </c>
    </row>
    <row r="2474" spans="1:5" ht="12" customHeight="1">
      <c r="A2474" s="569" t="s">
        <v>1727</v>
      </c>
      <c r="B2474" s="1242" t="s">
        <v>1728</v>
      </c>
    </row>
    <row r="2475" spans="1:5" ht="12" customHeight="1">
      <c r="A2475" s="569" t="s">
        <v>1729</v>
      </c>
      <c r="B2475" s="1242" t="s">
        <v>1730</v>
      </c>
    </row>
    <row r="2476" spans="1:5" ht="12" customHeight="1">
      <c r="A2476" s="569" t="s">
        <v>1731</v>
      </c>
      <c r="B2476" s="1242" t="s">
        <v>1732</v>
      </c>
    </row>
    <row r="2477" spans="1:5" ht="12" customHeight="1">
      <c r="A2477" s="569" t="s">
        <v>1733</v>
      </c>
      <c r="B2477" s="1242" t="s">
        <v>1734</v>
      </c>
    </row>
    <row r="2478" spans="1:5" ht="12" customHeight="1">
      <c r="A2478" s="569" t="s">
        <v>1735</v>
      </c>
      <c r="B2478" s="1242" t="s">
        <v>1736</v>
      </c>
    </row>
    <row r="2479" spans="1:5" ht="12" customHeight="1">
      <c r="A2479" s="569" t="s">
        <v>1737</v>
      </c>
      <c r="B2479" s="1242" t="s">
        <v>1738</v>
      </c>
    </row>
    <row r="2480" spans="1:5" ht="12" customHeight="1">
      <c r="A2480" s="569" t="s">
        <v>1739</v>
      </c>
      <c r="B2480" s="1242" t="s">
        <v>1740</v>
      </c>
    </row>
    <row r="2481" spans="1:2" ht="12" customHeight="1">
      <c r="A2481" s="1238" t="s">
        <v>5578</v>
      </c>
      <c r="B2481" s="1239" t="s">
        <v>5579</v>
      </c>
    </row>
    <row r="2482" spans="1:2" ht="12" customHeight="1">
      <c r="A2482" s="1238" t="s">
        <v>5578</v>
      </c>
      <c r="B2482" s="1239" t="s">
        <v>5803</v>
      </c>
    </row>
    <row r="2483" spans="1:2" ht="12" customHeight="1">
      <c r="A2483" s="1260" t="s">
        <v>5578</v>
      </c>
      <c r="B2483" s="1242" t="s">
        <v>5941</v>
      </c>
    </row>
    <row r="2484" spans="1:2" ht="12" customHeight="1">
      <c r="A2484" s="1248" t="s">
        <v>6690</v>
      </c>
      <c r="B2484" s="1249" t="s">
        <v>6691</v>
      </c>
    </row>
    <row r="2485" spans="1:2" ht="12" customHeight="1">
      <c r="A2485" s="569" t="s">
        <v>1741</v>
      </c>
      <c r="B2485" s="1242" t="s">
        <v>1742</v>
      </c>
    </row>
    <row r="2486" spans="1:2" ht="12" customHeight="1">
      <c r="A2486" s="569" t="s">
        <v>1743</v>
      </c>
      <c r="B2486" s="1242" t="s">
        <v>1744</v>
      </c>
    </row>
    <row r="2487" spans="1:2" ht="12" customHeight="1">
      <c r="A2487" s="569" t="s">
        <v>1745</v>
      </c>
      <c r="B2487" s="1242" t="s">
        <v>1746</v>
      </c>
    </row>
    <row r="2488" spans="1:2" ht="12" customHeight="1">
      <c r="A2488" s="569" t="s">
        <v>1747</v>
      </c>
      <c r="B2488" s="1242" t="s">
        <v>1748</v>
      </c>
    </row>
    <row r="2489" spans="1:2" ht="12" customHeight="1">
      <c r="A2489" s="569" t="s">
        <v>1749</v>
      </c>
      <c r="B2489" s="1242" t="s">
        <v>1750</v>
      </c>
    </row>
    <row r="2490" spans="1:2" ht="12" customHeight="1">
      <c r="A2490" s="569" t="s">
        <v>2376</v>
      </c>
      <c r="B2490" s="1242" t="s">
        <v>2377</v>
      </c>
    </row>
    <row r="2491" spans="1:2" ht="12" customHeight="1">
      <c r="A2491" s="569" t="s">
        <v>1751</v>
      </c>
      <c r="B2491" s="1242" t="s">
        <v>1752</v>
      </c>
    </row>
    <row r="2492" spans="1:2" ht="12" customHeight="1">
      <c r="A2492" s="569" t="s">
        <v>1753</v>
      </c>
      <c r="B2492" s="1242" t="s">
        <v>1754</v>
      </c>
    </row>
    <row r="2493" spans="1:2" ht="12" customHeight="1">
      <c r="A2493" s="569" t="s">
        <v>1755</v>
      </c>
      <c r="B2493" s="1242" t="s">
        <v>1756</v>
      </c>
    </row>
    <row r="2494" spans="1:2" ht="12" customHeight="1">
      <c r="A2494" s="569" t="s">
        <v>1584</v>
      </c>
      <c r="B2494" s="1242" t="s">
        <v>1585</v>
      </c>
    </row>
    <row r="2495" spans="1:2" ht="12" customHeight="1">
      <c r="A2495" s="569" t="s">
        <v>1757</v>
      </c>
      <c r="B2495" s="1242" t="s">
        <v>1758</v>
      </c>
    </row>
    <row r="2496" spans="1:2" ht="12" customHeight="1">
      <c r="A2496" s="569" t="s">
        <v>2322</v>
      </c>
      <c r="B2496" s="1242" t="s">
        <v>2323</v>
      </c>
    </row>
    <row r="2497" spans="1:2" ht="12" customHeight="1">
      <c r="A2497" s="569" t="s">
        <v>1759</v>
      </c>
      <c r="B2497" s="1242" t="s">
        <v>1760</v>
      </c>
    </row>
    <row r="2498" spans="1:2" ht="12" customHeight="1">
      <c r="A2498" s="569" t="s">
        <v>1761</v>
      </c>
      <c r="B2498" s="1242" t="s">
        <v>1762</v>
      </c>
    </row>
    <row r="2499" spans="1:2" ht="12" customHeight="1">
      <c r="A2499" s="569" t="s">
        <v>1763</v>
      </c>
      <c r="B2499" s="1242" t="s">
        <v>1764</v>
      </c>
    </row>
    <row r="2500" spans="1:2" ht="12" customHeight="1">
      <c r="A2500" s="569" t="s">
        <v>1913</v>
      </c>
      <c r="B2500" s="1242" t="s">
        <v>1914</v>
      </c>
    </row>
    <row r="2501" spans="1:2" ht="12" customHeight="1">
      <c r="A2501" s="569" t="s">
        <v>1765</v>
      </c>
      <c r="B2501" s="1242" t="s">
        <v>1766</v>
      </c>
    </row>
    <row r="2502" spans="1:2" ht="12" customHeight="1">
      <c r="A2502" s="569" t="s">
        <v>1575</v>
      </c>
      <c r="B2502" s="1242" t="s">
        <v>1576</v>
      </c>
    </row>
    <row r="2503" spans="1:2" ht="12" customHeight="1">
      <c r="A2503" s="569" t="s">
        <v>1767</v>
      </c>
      <c r="B2503" s="1242" t="s">
        <v>1768</v>
      </c>
    </row>
    <row r="2504" spans="1:2" ht="12" customHeight="1">
      <c r="A2504" s="569" t="s">
        <v>1769</v>
      </c>
      <c r="B2504" s="1242" t="s">
        <v>1770</v>
      </c>
    </row>
    <row r="2505" spans="1:2" ht="12" customHeight="1">
      <c r="A2505" s="569" t="s">
        <v>1586</v>
      </c>
      <c r="B2505" s="1242" t="s">
        <v>1587</v>
      </c>
    </row>
    <row r="2506" spans="1:2" ht="12" customHeight="1">
      <c r="A2506" s="569" t="s">
        <v>2370</v>
      </c>
      <c r="B2506" s="1242" t="s">
        <v>2371</v>
      </c>
    </row>
    <row r="2507" spans="1:2" ht="12" customHeight="1">
      <c r="A2507" s="569" t="s">
        <v>2370</v>
      </c>
      <c r="B2507" s="1242" t="s">
        <v>2420</v>
      </c>
    </row>
    <row r="2508" spans="1:2" ht="12" customHeight="1">
      <c r="A2508" s="569" t="s">
        <v>1588</v>
      </c>
      <c r="B2508" s="1242" t="s">
        <v>1589</v>
      </c>
    </row>
    <row r="2509" spans="1:2" ht="12" customHeight="1">
      <c r="A2509" s="569" t="s">
        <v>1590</v>
      </c>
      <c r="B2509" s="1242" t="s">
        <v>1591</v>
      </c>
    </row>
    <row r="2510" spans="1:2" ht="12" customHeight="1">
      <c r="A2510" s="569" t="s">
        <v>1592</v>
      </c>
      <c r="B2510" s="1242" t="s">
        <v>1593</v>
      </c>
    </row>
    <row r="2511" spans="1:2" ht="12" customHeight="1">
      <c r="A2511" s="569" t="s">
        <v>1594</v>
      </c>
      <c r="B2511" s="1242" t="s">
        <v>1595</v>
      </c>
    </row>
    <row r="2512" spans="1:2" ht="12" customHeight="1">
      <c r="A2512" s="569" t="s">
        <v>1596</v>
      </c>
      <c r="B2512" s="1242" t="s">
        <v>1597</v>
      </c>
    </row>
    <row r="2513" spans="1:2" ht="12" customHeight="1">
      <c r="A2513" s="569" t="s">
        <v>1598</v>
      </c>
      <c r="B2513" s="1242" t="s">
        <v>1599</v>
      </c>
    </row>
    <row r="2514" spans="1:2" ht="12" customHeight="1">
      <c r="A2514" s="569" t="s">
        <v>1600</v>
      </c>
      <c r="B2514" s="1242" t="s">
        <v>1601</v>
      </c>
    </row>
    <row r="2515" spans="1:2" ht="12" customHeight="1">
      <c r="A2515" s="569" t="s">
        <v>1602</v>
      </c>
      <c r="B2515" s="1242" t="s">
        <v>1603</v>
      </c>
    </row>
    <row r="2516" spans="1:2" ht="12" customHeight="1">
      <c r="A2516" s="569" t="s">
        <v>1604</v>
      </c>
      <c r="B2516" s="1242" t="s">
        <v>1605</v>
      </c>
    </row>
    <row r="2517" spans="1:2" ht="12" customHeight="1">
      <c r="A2517" s="569" t="s">
        <v>1606</v>
      </c>
      <c r="B2517" s="1242" t="s">
        <v>1607</v>
      </c>
    </row>
    <row r="2518" spans="1:2" ht="12" customHeight="1">
      <c r="A2518" s="569" t="s">
        <v>2421</v>
      </c>
      <c r="B2518" s="1242" t="s">
        <v>2422</v>
      </c>
    </row>
    <row r="2519" spans="1:2" ht="12" customHeight="1">
      <c r="A2519" s="569" t="s">
        <v>2423</v>
      </c>
      <c r="B2519" s="1242" t="s">
        <v>2424</v>
      </c>
    </row>
    <row r="2520" spans="1:2" ht="12" customHeight="1">
      <c r="A2520" s="569" t="s">
        <v>2425</v>
      </c>
      <c r="B2520" s="1242" t="s">
        <v>2426</v>
      </c>
    </row>
    <row r="2521" spans="1:2" ht="12" customHeight="1">
      <c r="A2521" s="569" t="s">
        <v>2429</v>
      </c>
      <c r="B2521" s="1242" t="s">
        <v>2430</v>
      </c>
    </row>
    <row r="2522" spans="1:2" ht="12" customHeight="1">
      <c r="A2522" s="569" t="s">
        <v>2431</v>
      </c>
      <c r="B2522" s="1242" t="s">
        <v>2432</v>
      </c>
    </row>
    <row r="2523" spans="1:2" ht="12" customHeight="1">
      <c r="A2523" s="569" t="s">
        <v>2433</v>
      </c>
      <c r="B2523" s="1242" t="s">
        <v>2434</v>
      </c>
    </row>
    <row r="2524" spans="1:2" ht="12" customHeight="1">
      <c r="A2524" s="569" t="s">
        <v>2435</v>
      </c>
      <c r="B2524" s="1242" t="s">
        <v>2436</v>
      </c>
    </row>
    <row r="2525" spans="1:2" ht="12" customHeight="1">
      <c r="A2525" s="569" t="s">
        <v>2550</v>
      </c>
      <c r="B2525" s="1242" t="s">
        <v>2569</v>
      </c>
    </row>
    <row r="2526" spans="1:2" ht="12" customHeight="1">
      <c r="A2526" s="569" t="s">
        <v>2411</v>
      </c>
      <c r="B2526" s="1242" t="s">
        <v>2412</v>
      </c>
    </row>
    <row r="2527" spans="1:2" ht="12" customHeight="1">
      <c r="A2527" s="569" t="s">
        <v>2548</v>
      </c>
      <c r="B2527" s="1242" t="s">
        <v>2567</v>
      </c>
    </row>
    <row r="2528" spans="1:2" ht="12" customHeight="1">
      <c r="A2528" s="569" t="s">
        <v>2551</v>
      </c>
      <c r="B2528" s="1242" t="s">
        <v>2583</v>
      </c>
    </row>
    <row r="2529" spans="1:2" ht="12" customHeight="1">
      <c r="A2529" s="569" t="s">
        <v>2549</v>
      </c>
      <c r="B2529" s="1242" t="s">
        <v>2568</v>
      </c>
    </row>
    <row r="2530" spans="1:2" ht="12" customHeight="1">
      <c r="A2530" s="569" t="s">
        <v>2552</v>
      </c>
      <c r="B2530" s="1242" t="s">
        <v>2584</v>
      </c>
    </row>
    <row r="2531" spans="1:2" ht="12" customHeight="1">
      <c r="A2531" s="569" t="s">
        <v>2553</v>
      </c>
      <c r="B2531" s="1242" t="s">
        <v>2570</v>
      </c>
    </row>
    <row r="2532" spans="1:2" ht="12" customHeight="1">
      <c r="A2532" s="569" t="s">
        <v>2554</v>
      </c>
      <c r="B2532" s="1242" t="s">
        <v>2571</v>
      </c>
    </row>
    <row r="2533" spans="1:2" ht="12" customHeight="1">
      <c r="A2533" s="569" t="s">
        <v>2547</v>
      </c>
      <c r="B2533" s="1242" t="s">
        <v>2566</v>
      </c>
    </row>
    <row r="2534" spans="1:2" ht="12" customHeight="1">
      <c r="A2534" s="569" t="s">
        <v>1771</v>
      </c>
      <c r="B2534" s="1242" t="s">
        <v>1772</v>
      </c>
    </row>
    <row r="2535" spans="1:2" ht="12" customHeight="1">
      <c r="A2535" s="569" t="s">
        <v>2535</v>
      </c>
      <c r="B2535" s="1242" t="s">
        <v>2541</v>
      </c>
    </row>
    <row r="2536" spans="1:2" ht="12" customHeight="1">
      <c r="A2536" s="569" t="s">
        <v>2561</v>
      </c>
      <c r="B2536" s="1242" t="s">
        <v>2578</v>
      </c>
    </row>
    <row r="2537" spans="1:2" ht="12" customHeight="1">
      <c r="A2537" s="569" t="s">
        <v>2556</v>
      </c>
      <c r="B2537" s="1242" t="s">
        <v>2573</v>
      </c>
    </row>
    <row r="2538" spans="1:2" ht="12" customHeight="1">
      <c r="A2538" s="569" t="s">
        <v>2557</v>
      </c>
      <c r="B2538" s="1242" t="s">
        <v>2574</v>
      </c>
    </row>
    <row r="2539" spans="1:2" ht="12" customHeight="1">
      <c r="A2539" s="569" t="s">
        <v>2558</v>
      </c>
      <c r="B2539" s="1242" t="s">
        <v>2575</v>
      </c>
    </row>
    <row r="2540" spans="1:2" ht="12" customHeight="1">
      <c r="A2540" s="569" t="s">
        <v>2437</v>
      </c>
      <c r="B2540" s="1242" t="s">
        <v>2438</v>
      </c>
    </row>
    <row r="2541" spans="1:2" ht="12" customHeight="1">
      <c r="A2541" s="569" t="s">
        <v>2439</v>
      </c>
      <c r="B2541" s="1242" t="s">
        <v>2440</v>
      </c>
    </row>
    <row r="2542" spans="1:2" ht="12" customHeight="1">
      <c r="A2542" s="569" t="s">
        <v>2559</v>
      </c>
      <c r="B2542" s="1242" t="s">
        <v>2576</v>
      </c>
    </row>
    <row r="2543" spans="1:2" ht="12" customHeight="1">
      <c r="A2543" s="569" t="s">
        <v>2529</v>
      </c>
      <c r="B2543" s="1242" t="s">
        <v>2530</v>
      </c>
    </row>
    <row r="2544" spans="1:2" ht="12" customHeight="1">
      <c r="A2544" s="569" t="s">
        <v>2564</v>
      </c>
      <c r="B2544" s="1242" t="s">
        <v>2581</v>
      </c>
    </row>
    <row r="2545" spans="1:2" ht="12" customHeight="1">
      <c r="A2545" s="569" t="s">
        <v>2563</v>
      </c>
      <c r="B2545" s="1242" t="s">
        <v>2580</v>
      </c>
    </row>
    <row r="2546" spans="1:2" ht="12" customHeight="1">
      <c r="A2546" s="569" t="s">
        <v>2560</v>
      </c>
      <c r="B2546" s="1242" t="s">
        <v>2577</v>
      </c>
    </row>
    <row r="2547" spans="1:2" ht="12" customHeight="1">
      <c r="A2547" s="569" t="s">
        <v>2562</v>
      </c>
      <c r="B2547" s="1242" t="s">
        <v>2579</v>
      </c>
    </row>
    <row r="2548" spans="1:2" ht="12" customHeight="1">
      <c r="A2548" s="569" t="s">
        <v>2441</v>
      </c>
      <c r="B2548" s="1242" t="s">
        <v>2442</v>
      </c>
    </row>
    <row r="2549" spans="1:2" ht="12" customHeight="1">
      <c r="A2549" s="569" t="s">
        <v>2443</v>
      </c>
      <c r="B2549" s="1242" t="s">
        <v>2444</v>
      </c>
    </row>
    <row r="2550" spans="1:2" ht="12" customHeight="1">
      <c r="A2550" s="569" t="s">
        <v>2555</v>
      </c>
      <c r="B2550" s="1242" t="s">
        <v>2572</v>
      </c>
    </row>
    <row r="2551" spans="1:2" ht="12" customHeight="1">
      <c r="A2551" s="569" t="s">
        <v>1608</v>
      </c>
      <c r="B2551" s="1242" t="s">
        <v>1609</v>
      </c>
    </row>
    <row r="2552" spans="1:2" ht="12" customHeight="1">
      <c r="A2552" s="569" t="s">
        <v>1610</v>
      </c>
      <c r="B2552" s="1242" t="s">
        <v>1611</v>
      </c>
    </row>
    <row r="2553" spans="1:2" ht="12" customHeight="1">
      <c r="A2553" s="569" t="s">
        <v>2445</v>
      </c>
      <c r="B2553" s="1242" t="s">
        <v>2446</v>
      </c>
    </row>
    <row r="2554" spans="1:2" ht="12" customHeight="1">
      <c r="A2554" s="569" t="s">
        <v>1612</v>
      </c>
      <c r="B2554" s="1242" t="s">
        <v>1613</v>
      </c>
    </row>
    <row r="2555" spans="1:2" ht="12" customHeight="1">
      <c r="A2555" s="569" t="s">
        <v>1614</v>
      </c>
      <c r="B2555" s="1242" t="s">
        <v>1615</v>
      </c>
    </row>
    <row r="2556" spans="1:2" ht="12" customHeight="1">
      <c r="A2556" s="569" t="s">
        <v>1616</v>
      </c>
      <c r="B2556" s="1242" t="s">
        <v>1617</v>
      </c>
    </row>
    <row r="2557" spans="1:2" ht="12" customHeight="1">
      <c r="A2557" s="569" t="s">
        <v>2324</v>
      </c>
      <c r="B2557" s="1242" t="s">
        <v>2325</v>
      </c>
    </row>
    <row r="2558" spans="1:2" ht="12" customHeight="1">
      <c r="A2558" s="569" t="s">
        <v>2326</v>
      </c>
      <c r="B2558" s="1242" t="s">
        <v>2327</v>
      </c>
    </row>
    <row r="2559" spans="1:2" ht="12" customHeight="1">
      <c r="A2559" s="569" t="s">
        <v>2328</v>
      </c>
      <c r="B2559" s="1242" t="s">
        <v>2329</v>
      </c>
    </row>
    <row r="2560" spans="1:2" ht="12" customHeight="1">
      <c r="A2560" s="569" t="s">
        <v>2447</v>
      </c>
      <c r="B2560" s="1242" t="s">
        <v>2448</v>
      </c>
    </row>
    <row r="2561" spans="1:2" ht="12" customHeight="1">
      <c r="A2561" s="569" t="s">
        <v>2449</v>
      </c>
      <c r="B2561" s="1242" t="s">
        <v>2450</v>
      </c>
    </row>
    <row r="2562" spans="1:2" ht="12" customHeight="1">
      <c r="A2562" s="569" t="s">
        <v>2540</v>
      </c>
      <c r="B2562" s="1242" t="s">
        <v>2546</v>
      </c>
    </row>
    <row r="2563" spans="1:2" ht="12" customHeight="1">
      <c r="A2563" s="569" t="s">
        <v>2451</v>
      </c>
      <c r="B2563" s="1242" t="s">
        <v>2452</v>
      </c>
    </row>
    <row r="2564" spans="1:2" ht="12" customHeight="1">
      <c r="A2564" s="569" t="s">
        <v>2453</v>
      </c>
      <c r="B2564" s="1242" t="s">
        <v>2454</v>
      </c>
    </row>
    <row r="2565" spans="1:2" ht="12" customHeight="1">
      <c r="A2565" s="569" t="s">
        <v>2455</v>
      </c>
      <c r="B2565" s="1242" t="s">
        <v>2456</v>
      </c>
    </row>
    <row r="2566" spans="1:2" ht="12" customHeight="1">
      <c r="A2566" s="569" t="s">
        <v>2457</v>
      </c>
      <c r="B2566" s="1242" t="s">
        <v>2458</v>
      </c>
    </row>
    <row r="2567" spans="1:2" ht="12" customHeight="1">
      <c r="A2567" s="569" t="s">
        <v>2459</v>
      </c>
      <c r="B2567" s="1242" t="s">
        <v>2460</v>
      </c>
    </row>
    <row r="2568" spans="1:2" ht="12" customHeight="1">
      <c r="A2568" s="569" t="s">
        <v>2536</v>
      </c>
      <c r="B2568" s="1242" t="s">
        <v>2542</v>
      </c>
    </row>
    <row r="2569" spans="1:2" ht="12" customHeight="1">
      <c r="A2569" s="569" t="s">
        <v>2461</v>
      </c>
      <c r="B2569" s="1242" t="s">
        <v>2462</v>
      </c>
    </row>
    <row r="2570" spans="1:2" ht="12" customHeight="1">
      <c r="A2570" s="569" t="s">
        <v>2463</v>
      </c>
      <c r="B2570" s="1242" t="s">
        <v>2464</v>
      </c>
    </row>
    <row r="2571" spans="1:2" ht="12" customHeight="1">
      <c r="A2571" s="569" t="s">
        <v>2465</v>
      </c>
      <c r="B2571" s="1242" t="s">
        <v>2466</v>
      </c>
    </row>
    <row r="2572" spans="1:2" ht="12" customHeight="1">
      <c r="A2572" s="569" t="s">
        <v>2467</v>
      </c>
      <c r="B2572" s="1242" t="s">
        <v>2468</v>
      </c>
    </row>
    <row r="2573" spans="1:2" ht="12" customHeight="1">
      <c r="A2573" s="569" t="s">
        <v>2469</v>
      </c>
      <c r="B2573" s="1242" t="s">
        <v>2470</v>
      </c>
    </row>
    <row r="2574" spans="1:2" ht="12" customHeight="1">
      <c r="A2574" s="569" t="s">
        <v>2471</v>
      </c>
      <c r="B2574" s="1242" t="s">
        <v>2472</v>
      </c>
    </row>
    <row r="2575" spans="1:2" ht="12" customHeight="1">
      <c r="A2575" s="569" t="s">
        <v>2473</v>
      </c>
      <c r="B2575" s="1242" t="s">
        <v>2474</v>
      </c>
    </row>
    <row r="2576" spans="1:2" ht="12" customHeight="1">
      <c r="A2576" s="569" t="s">
        <v>2475</v>
      </c>
      <c r="B2576" s="1242" t="s">
        <v>2476</v>
      </c>
    </row>
    <row r="2577" spans="1:2" ht="12" customHeight="1">
      <c r="A2577" s="569" t="s">
        <v>2477</v>
      </c>
      <c r="B2577" s="1242" t="s">
        <v>2478</v>
      </c>
    </row>
    <row r="2578" spans="1:2" ht="12" customHeight="1">
      <c r="A2578" s="569" t="s">
        <v>2533</v>
      </c>
      <c r="B2578" s="1242" t="s">
        <v>2534</v>
      </c>
    </row>
    <row r="2579" spans="1:2" ht="12" customHeight="1">
      <c r="A2579" s="569" t="s">
        <v>2479</v>
      </c>
      <c r="B2579" s="1242" t="s">
        <v>2480</v>
      </c>
    </row>
    <row r="2580" spans="1:2" ht="12" customHeight="1">
      <c r="A2580" s="569" t="s">
        <v>2481</v>
      </c>
      <c r="B2580" s="1242" t="s">
        <v>2482</v>
      </c>
    </row>
    <row r="2581" spans="1:2" ht="12" customHeight="1">
      <c r="A2581" s="569" t="s">
        <v>2483</v>
      </c>
      <c r="B2581" s="1242" t="s">
        <v>2484</v>
      </c>
    </row>
    <row r="2582" spans="1:2" ht="12" customHeight="1">
      <c r="A2582" s="569" t="s">
        <v>2485</v>
      </c>
      <c r="B2582" s="1242" t="s">
        <v>2486</v>
      </c>
    </row>
    <row r="2583" spans="1:2" ht="12" customHeight="1">
      <c r="A2583" s="569" t="s">
        <v>2511</v>
      </c>
      <c r="B2583" s="1242" t="s">
        <v>2512</v>
      </c>
    </row>
    <row r="2584" spans="1:2" ht="12" customHeight="1">
      <c r="A2584" s="569" t="s">
        <v>2513</v>
      </c>
      <c r="B2584" s="1242" t="s">
        <v>2514</v>
      </c>
    </row>
    <row r="2585" spans="1:2" ht="12" customHeight="1">
      <c r="A2585" s="569" t="s">
        <v>2487</v>
      </c>
      <c r="B2585" s="1242" t="s">
        <v>2488</v>
      </c>
    </row>
    <row r="2586" spans="1:2" ht="12" customHeight="1">
      <c r="A2586" s="569" t="s">
        <v>2489</v>
      </c>
      <c r="B2586" s="1242" t="s">
        <v>2490</v>
      </c>
    </row>
    <row r="2587" spans="1:2" ht="12" customHeight="1">
      <c r="A2587" s="569" t="s">
        <v>2491</v>
      </c>
      <c r="B2587" s="1242" t="s">
        <v>2492</v>
      </c>
    </row>
    <row r="2588" spans="1:2" ht="12" customHeight="1">
      <c r="A2588" s="569" t="s">
        <v>2495</v>
      </c>
      <c r="B2588" s="1242" t="s">
        <v>2496</v>
      </c>
    </row>
    <row r="2589" spans="1:2" ht="12" customHeight="1">
      <c r="A2589" s="569" t="s">
        <v>2493</v>
      </c>
      <c r="B2589" s="1242" t="s">
        <v>2494</v>
      </c>
    </row>
    <row r="2590" spans="1:2" ht="12" customHeight="1">
      <c r="A2590" s="569" t="s">
        <v>2497</v>
      </c>
      <c r="B2590" s="1242" t="s">
        <v>2498</v>
      </c>
    </row>
    <row r="2591" spans="1:2" ht="12" customHeight="1">
      <c r="A2591" s="569" t="s">
        <v>2499</v>
      </c>
      <c r="B2591" s="1242" t="s">
        <v>2500</v>
      </c>
    </row>
    <row r="2592" spans="1:2" ht="12" customHeight="1">
      <c r="A2592" s="569" t="s">
        <v>2501</v>
      </c>
      <c r="B2592" s="1242" t="s">
        <v>2502</v>
      </c>
    </row>
    <row r="2593" spans="1:2" ht="12" customHeight="1">
      <c r="A2593" s="569" t="s">
        <v>2565</v>
      </c>
      <c r="B2593" s="1242" t="s">
        <v>2582</v>
      </c>
    </row>
    <row r="2594" spans="1:2" ht="12" customHeight="1">
      <c r="A2594" s="569" t="s">
        <v>2503</v>
      </c>
      <c r="B2594" s="1242" t="s">
        <v>2504</v>
      </c>
    </row>
    <row r="2595" spans="1:2" ht="12" customHeight="1">
      <c r="A2595" s="569" t="s">
        <v>2505</v>
      </c>
      <c r="B2595" s="1242" t="s">
        <v>2506</v>
      </c>
    </row>
    <row r="2596" spans="1:2" ht="12" customHeight="1">
      <c r="A2596" s="569" t="s">
        <v>2507</v>
      </c>
      <c r="B2596" s="1242" t="s">
        <v>2508</v>
      </c>
    </row>
    <row r="2597" spans="1:2" ht="12" customHeight="1">
      <c r="A2597" s="569" t="s">
        <v>2509</v>
      </c>
      <c r="B2597" s="1242" t="s">
        <v>2510</v>
      </c>
    </row>
    <row r="2598" spans="1:2" ht="12" customHeight="1">
      <c r="A2598" s="569" t="s">
        <v>2515</v>
      </c>
      <c r="B2598" s="1242" t="s">
        <v>2516</v>
      </c>
    </row>
    <row r="2599" spans="1:2" ht="12" customHeight="1">
      <c r="A2599" s="569" t="s">
        <v>2517</v>
      </c>
      <c r="B2599" s="1242" t="s">
        <v>2518</v>
      </c>
    </row>
    <row r="2600" spans="1:2" ht="12" customHeight="1">
      <c r="A2600" s="569" t="s">
        <v>2539</v>
      </c>
      <c r="B2600" s="1242" t="s">
        <v>2545</v>
      </c>
    </row>
    <row r="2601" spans="1:2" ht="12" customHeight="1">
      <c r="A2601" s="569" t="s">
        <v>2537</v>
      </c>
      <c r="B2601" s="1242" t="s">
        <v>2543</v>
      </c>
    </row>
    <row r="2602" spans="1:2" ht="12" customHeight="1">
      <c r="A2602" s="569" t="s">
        <v>2531</v>
      </c>
      <c r="B2602" s="1242" t="s">
        <v>2532</v>
      </c>
    </row>
    <row r="2603" spans="1:2" ht="12" customHeight="1">
      <c r="A2603" s="569" t="s">
        <v>2418</v>
      </c>
      <c r="B2603" s="1242" t="s">
        <v>2419</v>
      </c>
    </row>
    <row r="2604" spans="1:2" ht="12" customHeight="1">
      <c r="A2604" s="569" t="s">
        <v>2519</v>
      </c>
      <c r="B2604" s="1242" t="s">
        <v>2520</v>
      </c>
    </row>
    <row r="2605" spans="1:2" ht="12" customHeight="1">
      <c r="A2605" s="569" t="s">
        <v>2538</v>
      </c>
      <c r="B2605" s="1242" t="s">
        <v>2544</v>
      </c>
    </row>
    <row r="2606" spans="1:2" ht="12" customHeight="1">
      <c r="A2606" s="569" t="s">
        <v>1788</v>
      </c>
      <c r="B2606" s="1242" t="s">
        <v>1789</v>
      </c>
    </row>
    <row r="2607" spans="1:2" ht="12" customHeight="1">
      <c r="A2607" s="569" t="s">
        <v>1790</v>
      </c>
      <c r="B2607" s="1242" t="s">
        <v>1791</v>
      </c>
    </row>
    <row r="2608" spans="1:2" ht="12" customHeight="1">
      <c r="A2608" s="569" t="s">
        <v>1792</v>
      </c>
      <c r="B2608" s="1242" t="s">
        <v>1793</v>
      </c>
    </row>
    <row r="2609" spans="1:2" ht="12" customHeight="1">
      <c r="A2609" s="569" t="s">
        <v>1794</v>
      </c>
      <c r="B2609" s="1242" t="s">
        <v>1795</v>
      </c>
    </row>
    <row r="2610" spans="1:2" ht="12" customHeight="1">
      <c r="A2610" s="569" t="s">
        <v>1796</v>
      </c>
      <c r="B2610" s="1242" t="s">
        <v>1797</v>
      </c>
    </row>
    <row r="2611" spans="1:2" ht="12" customHeight="1">
      <c r="A2611" s="569" t="s">
        <v>1798</v>
      </c>
      <c r="B2611" s="1242" t="s">
        <v>1799</v>
      </c>
    </row>
    <row r="2612" spans="1:2" ht="12" customHeight="1">
      <c r="A2612" s="569" t="s">
        <v>1800</v>
      </c>
      <c r="B2612" s="1242" t="s">
        <v>1801</v>
      </c>
    </row>
    <row r="2613" spans="1:2" ht="12" customHeight="1">
      <c r="A2613" s="569" t="s">
        <v>1802</v>
      </c>
      <c r="B2613" s="1242" t="s">
        <v>1803</v>
      </c>
    </row>
    <row r="2614" spans="1:2" ht="12" customHeight="1">
      <c r="A2614" s="569" t="s">
        <v>1804</v>
      </c>
      <c r="B2614" s="1242" t="s">
        <v>1805</v>
      </c>
    </row>
    <row r="2615" spans="1:2" ht="12" customHeight="1">
      <c r="A2615" s="569" t="s">
        <v>2389</v>
      </c>
      <c r="B2615" s="1242" t="s">
        <v>2390</v>
      </c>
    </row>
    <row r="2616" spans="1:2" ht="12" customHeight="1">
      <c r="A2616" s="569" t="s">
        <v>1806</v>
      </c>
      <c r="B2616" s="1242" t="s">
        <v>1807</v>
      </c>
    </row>
    <row r="2617" spans="1:2" ht="12" customHeight="1">
      <c r="A2617" s="569" t="s">
        <v>1808</v>
      </c>
      <c r="B2617" s="1242" t="s">
        <v>1809</v>
      </c>
    </row>
    <row r="2618" spans="1:2" ht="12" customHeight="1">
      <c r="A2618" s="569" t="s">
        <v>1810</v>
      </c>
      <c r="B2618" s="1242" t="s">
        <v>1811</v>
      </c>
    </row>
    <row r="2619" spans="1:2" ht="12" customHeight="1">
      <c r="A2619" s="569" t="s">
        <v>1812</v>
      </c>
      <c r="B2619" s="1242" t="s">
        <v>1813</v>
      </c>
    </row>
    <row r="2620" spans="1:2" ht="13.5" customHeight="1">
      <c r="A2620" s="569" t="s">
        <v>1814</v>
      </c>
      <c r="B2620" s="1242" t="s">
        <v>1815</v>
      </c>
    </row>
    <row r="2621" spans="1:2" ht="13.5" customHeight="1">
      <c r="A2621" s="569" t="s">
        <v>1907</v>
      </c>
      <c r="B2621" s="1242" t="s">
        <v>1908</v>
      </c>
    </row>
    <row r="2622" spans="1:2" ht="13.5" customHeight="1">
      <c r="A2622" s="569" t="s">
        <v>1816</v>
      </c>
      <c r="B2622" s="1242" t="s">
        <v>1817</v>
      </c>
    </row>
    <row r="2623" spans="1:2" ht="13.5" customHeight="1">
      <c r="A2623" s="569" t="s">
        <v>1818</v>
      </c>
      <c r="B2623" s="1242" t="s">
        <v>1819</v>
      </c>
    </row>
    <row r="2624" spans="1:2" ht="13.5" customHeight="1">
      <c r="A2624" s="569" t="s">
        <v>1820</v>
      </c>
      <c r="B2624" s="1242" t="s">
        <v>1821</v>
      </c>
    </row>
    <row r="2625" spans="1:2" ht="13.5" customHeight="1">
      <c r="A2625" s="569" t="s">
        <v>1909</v>
      </c>
      <c r="B2625" s="1242" t="s">
        <v>1910</v>
      </c>
    </row>
    <row r="2626" spans="1:2" ht="13.5" customHeight="1">
      <c r="A2626" s="569" t="s">
        <v>1822</v>
      </c>
      <c r="B2626" s="1242" t="s">
        <v>1823</v>
      </c>
    </row>
    <row r="2627" spans="1:2" ht="13.5" customHeight="1">
      <c r="A2627" s="569" t="s">
        <v>2521</v>
      </c>
      <c r="B2627" s="1242" t="s">
        <v>2522</v>
      </c>
    </row>
    <row r="2628" spans="1:2" ht="13.5" customHeight="1">
      <c r="A2628" s="569" t="s">
        <v>2330</v>
      </c>
      <c r="B2628" s="1242" t="s">
        <v>2331</v>
      </c>
    </row>
    <row r="2629" spans="1:2" ht="13.5" customHeight="1">
      <c r="A2629" s="569" t="s">
        <v>1824</v>
      </c>
      <c r="B2629" s="1242" t="s">
        <v>1825</v>
      </c>
    </row>
    <row r="2630" spans="1:2" ht="13.5" customHeight="1">
      <c r="A2630" s="569" t="s">
        <v>1826</v>
      </c>
      <c r="B2630" s="1242" t="s">
        <v>1827</v>
      </c>
    </row>
    <row r="2631" spans="1:2" ht="13.5" customHeight="1">
      <c r="A2631" s="569" t="s">
        <v>1828</v>
      </c>
      <c r="B2631" s="1242" t="s">
        <v>1829</v>
      </c>
    </row>
    <row r="2632" spans="1:2" ht="13.5" customHeight="1">
      <c r="A2632" s="569" t="s">
        <v>1830</v>
      </c>
      <c r="B2632" s="1242" t="s">
        <v>1831</v>
      </c>
    </row>
    <row r="2633" spans="1:2" ht="13.5" customHeight="1">
      <c r="A2633" s="1248" t="s">
        <v>1832</v>
      </c>
      <c r="B2633" s="1256" t="s">
        <v>1833</v>
      </c>
    </row>
    <row r="2634" spans="1:2" ht="13.5" customHeight="1">
      <c r="A2634" s="569" t="s">
        <v>1834</v>
      </c>
      <c r="B2634" s="1242" t="s">
        <v>1835</v>
      </c>
    </row>
    <row r="2635" spans="1:2" ht="13.5" customHeight="1">
      <c r="A2635" s="569" t="s">
        <v>1836</v>
      </c>
      <c r="B2635" s="1242" t="s">
        <v>1837</v>
      </c>
    </row>
    <row r="2636" spans="1:2" ht="13.5" customHeight="1">
      <c r="A2636" s="569" t="s">
        <v>1838</v>
      </c>
      <c r="B2636" s="1242" t="s">
        <v>1839</v>
      </c>
    </row>
    <row r="2637" spans="1:2" ht="13.5" customHeight="1">
      <c r="A2637" s="569" t="s">
        <v>1840</v>
      </c>
      <c r="B2637" s="1242" t="s">
        <v>1841</v>
      </c>
    </row>
    <row r="2638" spans="1:2" ht="13.5" customHeight="1">
      <c r="A2638" s="569" t="s">
        <v>1842</v>
      </c>
      <c r="B2638" s="1242" t="s">
        <v>1843</v>
      </c>
    </row>
    <row r="2639" spans="1:2" ht="13.5" customHeight="1">
      <c r="A2639" s="569" t="s">
        <v>1844</v>
      </c>
      <c r="B2639" s="1242" t="s">
        <v>1845</v>
      </c>
    </row>
    <row r="2640" spans="1:2" ht="13.5" customHeight="1">
      <c r="A2640" s="569" t="s">
        <v>1846</v>
      </c>
      <c r="B2640" s="1242" t="s">
        <v>1847</v>
      </c>
    </row>
    <row r="2641" spans="1:2" ht="13.5" customHeight="1">
      <c r="A2641" s="569" t="s">
        <v>1848</v>
      </c>
      <c r="B2641" s="1242" t="s">
        <v>1849</v>
      </c>
    </row>
    <row r="2642" spans="1:2" ht="13.5" customHeight="1">
      <c r="A2642" s="569" t="s">
        <v>1850</v>
      </c>
      <c r="B2642" s="1242" t="s">
        <v>1851</v>
      </c>
    </row>
    <row r="2643" spans="1:2" ht="13.5" customHeight="1">
      <c r="A2643" s="569" t="s">
        <v>1852</v>
      </c>
      <c r="B2643" s="1242" t="s">
        <v>1853</v>
      </c>
    </row>
    <row r="2644" spans="1:2" ht="13.5" customHeight="1">
      <c r="A2644" s="569" t="s">
        <v>1854</v>
      </c>
      <c r="B2644" s="1242" t="s">
        <v>1855</v>
      </c>
    </row>
    <row r="2645" spans="1:2" ht="13.5" customHeight="1">
      <c r="A2645" s="569" t="s">
        <v>1856</v>
      </c>
      <c r="B2645" s="1242" t="s">
        <v>1857</v>
      </c>
    </row>
    <row r="2646" spans="1:2" ht="13.5" customHeight="1">
      <c r="A2646" s="569" t="s">
        <v>1858</v>
      </c>
      <c r="B2646" s="1242" t="s">
        <v>1859</v>
      </c>
    </row>
    <row r="2647" spans="1:2" ht="13.5" customHeight="1">
      <c r="A2647" s="569" t="s">
        <v>1860</v>
      </c>
      <c r="B2647" s="1242" t="s">
        <v>1861</v>
      </c>
    </row>
    <row r="2648" spans="1:2" ht="13.5" customHeight="1">
      <c r="A2648" s="569" t="s">
        <v>1862</v>
      </c>
      <c r="B2648" s="1242" t="s">
        <v>1863</v>
      </c>
    </row>
    <row r="2649" spans="1:2" ht="13.5" customHeight="1">
      <c r="A2649" s="569" t="s">
        <v>1864</v>
      </c>
      <c r="B2649" s="1242" t="s">
        <v>2391</v>
      </c>
    </row>
    <row r="2650" spans="1:2" ht="13.5" customHeight="1">
      <c r="A2650" s="569" t="s">
        <v>1865</v>
      </c>
      <c r="B2650" s="1242" t="s">
        <v>1866</v>
      </c>
    </row>
    <row r="2651" spans="1:2" ht="13.5" customHeight="1">
      <c r="A2651" s="569" t="s">
        <v>1867</v>
      </c>
      <c r="B2651" s="1242" t="s">
        <v>1868</v>
      </c>
    </row>
    <row r="2652" spans="1:2" ht="13.5" customHeight="1">
      <c r="A2652" s="569" t="s">
        <v>1869</v>
      </c>
      <c r="B2652" s="1242" t="s">
        <v>1870</v>
      </c>
    </row>
    <row r="2653" spans="1:2" ht="13.5" customHeight="1">
      <c r="A2653" s="569" t="s">
        <v>1871</v>
      </c>
      <c r="B2653" s="1242" t="s">
        <v>1872</v>
      </c>
    </row>
    <row r="2654" spans="1:2" ht="13.5" customHeight="1">
      <c r="A2654" s="569" t="s">
        <v>1873</v>
      </c>
      <c r="B2654" s="1242" t="s">
        <v>1874</v>
      </c>
    </row>
    <row r="2655" spans="1:2" ht="13.5" customHeight="1">
      <c r="A2655" s="569" t="s">
        <v>1875</v>
      </c>
      <c r="B2655" s="1242" t="s">
        <v>1876</v>
      </c>
    </row>
    <row r="2656" spans="1:2" ht="13.5" customHeight="1">
      <c r="A2656" s="1238" t="s">
        <v>5580</v>
      </c>
      <c r="B2656" s="1239" t="s">
        <v>5581</v>
      </c>
    </row>
    <row r="2657" spans="1:2" ht="13.5" customHeight="1">
      <c r="A2657" s="1260" t="s">
        <v>5692</v>
      </c>
      <c r="B2657" s="1242" t="s">
        <v>5693</v>
      </c>
    </row>
    <row r="2658" spans="1:2" ht="13.5" customHeight="1">
      <c r="A2658" s="1238" t="s">
        <v>5692</v>
      </c>
      <c r="B2658" s="1239" t="s">
        <v>6050</v>
      </c>
    </row>
    <row r="2659" spans="1:2" ht="13.5" customHeight="1">
      <c r="A2659" s="1248" t="s">
        <v>6692</v>
      </c>
      <c r="B2659" s="1249" t="s">
        <v>5693</v>
      </c>
    </row>
    <row r="2660" spans="1:2" ht="13.5" customHeight="1">
      <c r="A2660" s="569" t="s">
        <v>1877</v>
      </c>
      <c r="B2660" s="1242" t="s">
        <v>1878</v>
      </c>
    </row>
    <row r="2661" spans="1:2" ht="13.5" customHeight="1">
      <c r="A2661" s="1309" t="s">
        <v>7348</v>
      </c>
      <c r="B2661" s="1310" t="s">
        <v>7349</v>
      </c>
    </row>
    <row r="2662" spans="1:2" ht="13.5" customHeight="1">
      <c r="A2662" s="569" t="s">
        <v>2523</v>
      </c>
      <c r="B2662" s="1242" t="s">
        <v>2524</v>
      </c>
    </row>
    <row r="2663" spans="1:2" ht="13.5" customHeight="1">
      <c r="A2663" s="569" t="s">
        <v>2525</v>
      </c>
      <c r="B2663" s="1242" t="s">
        <v>2526</v>
      </c>
    </row>
    <row r="2664" spans="1:2" ht="13.5" customHeight="1">
      <c r="A2664" s="569" t="s">
        <v>2527</v>
      </c>
      <c r="B2664" s="1242" t="s">
        <v>2528</v>
      </c>
    </row>
    <row r="2665" spans="1:2" ht="13.5" customHeight="1">
      <c r="A2665" s="569" t="s">
        <v>2334</v>
      </c>
      <c r="B2665" s="1242" t="s">
        <v>2335</v>
      </c>
    </row>
    <row r="2666" spans="1:2" ht="13.5" customHeight="1">
      <c r="A2666" s="1238" t="s">
        <v>1879</v>
      </c>
      <c r="B2666" s="1239" t="s">
        <v>5582</v>
      </c>
    </row>
    <row r="2667" spans="1:2" ht="13.5" customHeight="1">
      <c r="A2667" s="1238" t="s">
        <v>1879</v>
      </c>
      <c r="B2667" s="1239" t="s">
        <v>5694</v>
      </c>
    </row>
    <row r="2668" spans="1:2" ht="13.5" customHeight="1">
      <c r="A2668" s="1260" t="s">
        <v>1879</v>
      </c>
      <c r="B2668" s="1242" t="s">
        <v>5804</v>
      </c>
    </row>
    <row r="2669" spans="1:2" ht="13.5" customHeight="1">
      <c r="A2669" s="1260" t="s">
        <v>1879</v>
      </c>
      <c r="B2669" s="1242" t="s">
        <v>5942</v>
      </c>
    </row>
    <row r="2670" spans="1:2" ht="13.5" customHeight="1">
      <c r="A2670" s="1238" t="s">
        <v>1879</v>
      </c>
      <c r="B2670" s="1239" t="s">
        <v>6051</v>
      </c>
    </row>
    <row r="2671" spans="1:2" ht="13.5" customHeight="1">
      <c r="A2671" s="569" t="s">
        <v>1879</v>
      </c>
      <c r="B2671" s="1242" t="s">
        <v>2392</v>
      </c>
    </row>
    <row r="2672" spans="1:2" ht="13.5" customHeight="1">
      <c r="A2672" s="1238" t="s">
        <v>1880</v>
      </c>
      <c r="B2672" s="1239" t="s">
        <v>5583</v>
      </c>
    </row>
    <row r="2673" spans="1:2" ht="13.5" customHeight="1">
      <c r="A2673" s="1238" t="s">
        <v>1880</v>
      </c>
      <c r="B2673" s="1239" t="s">
        <v>5695</v>
      </c>
    </row>
    <row r="2674" spans="1:2" ht="13.5" customHeight="1">
      <c r="A2674" s="1260" t="s">
        <v>1880</v>
      </c>
      <c r="B2674" s="1242" t="s">
        <v>5805</v>
      </c>
    </row>
    <row r="2675" spans="1:2" ht="13.5" customHeight="1">
      <c r="A2675" s="1238" t="s">
        <v>1880</v>
      </c>
      <c r="B2675" s="1239" t="s">
        <v>5943</v>
      </c>
    </row>
    <row r="2676" spans="1:2" ht="13.5" customHeight="1">
      <c r="A2676" s="1238" t="s">
        <v>1880</v>
      </c>
      <c r="B2676" s="1239" t="s">
        <v>6052</v>
      </c>
    </row>
    <row r="2677" spans="1:2" ht="13.5" customHeight="1">
      <c r="A2677" s="569" t="s">
        <v>1880</v>
      </c>
      <c r="B2677" s="1242" t="s">
        <v>2393</v>
      </c>
    </row>
    <row r="2678" spans="1:2" ht="13.5" customHeight="1">
      <c r="A2678" s="569" t="s">
        <v>1881</v>
      </c>
      <c r="B2678" s="1242" t="s">
        <v>1882</v>
      </c>
    </row>
    <row r="2679" spans="1:2" ht="13.5" customHeight="1">
      <c r="A2679" s="569" t="s">
        <v>1883</v>
      </c>
      <c r="B2679" s="1242" t="s">
        <v>1884</v>
      </c>
    </row>
    <row r="2680" spans="1:2" ht="13.5" customHeight="1">
      <c r="A2680" s="569" t="s">
        <v>1885</v>
      </c>
      <c r="B2680" s="1242" t="s">
        <v>1886</v>
      </c>
    </row>
    <row r="2681" spans="1:2" ht="13.5" customHeight="1">
      <c r="A2681" s="569" t="s">
        <v>1887</v>
      </c>
      <c r="B2681" s="1242" t="s">
        <v>1888</v>
      </c>
    </row>
    <row r="2682" spans="1:2" ht="13.5" customHeight="1">
      <c r="A2682" s="569" t="s">
        <v>1889</v>
      </c>
      <c r="B2682" s="1242" t="s">
        <v>1890</v>
      </c>
    </row>
    <row r="2683" spans="1:2" ht="13.5" customHeight="1">
      <c r="A2683" s="569" t="s">
        <v>1891</v>
      </c>
      <c r="B2683" s="1242" t="s">
        <v>1892</v>
      </c>
    </row>
    <row r="2684" spans="1:2" ht="13.5" customHeight="1">
      <c r="A2684" s="569" t="s">
        <v>1893</v>
      </c>
      <c r="B2684" s="1242" t="s">
        <v>1894</v>
      </c>
    </row>
    <row r="2685" spans="1:2" ht="13.5" customHeight="1">
      <c r="A2685" s="569" t="s">
        <v>1895</v>
      </c>
      <c r="B2685" s="1242" t="s">
        <v>1896</v>
      </c>
    </row>
    <row r="2686" spans="1:2" ht="13.5" customHeight="1">
      <c r="A2686" s="569" t="s">
        <v>1897</v>
      </c>
      <c r="B2686" s="1242" t="s">
        <v>1898</v>
      </c>
    </row>
    <row r="2687" spans="1:2" ht="13.5" customHeight="1">
      <c r="A2687" s="569" t="s">
        <v>1899</v>
      </c>
      <c r="B2687" s="1242" t="s">
        <v>1900</v>
      </c>
    </row>
    <row r="2688" spans="1:2" ht="13.5" customHeight="1">
      <c r="A2688" s="569" t="s">
        <v>1901</v>
      </c>
      <c r="B2688" s="1242" t="s">
        <v>1902</v>
      </c>
    </row>
    <row r="2689" spans="1:2" ht="13.5" customHeight="1">
      <c r="A2689" s="569" t="s">
        <v>2372</v>
      </c>
      <c r="B2689" s="1242" t="s">
        <v>2373</v>
      </c>
    </row>
    <row r="2690" spans="1:2" ht="13.5" customHeight="1">
      <c r="A2690" s="569" t="s">
        <v>7442</v>
      </c>
      <c r="B2690" s="1242" t="s">
        <v>7443</v>
      </c>
    </row>
    <row r="2691" spans="1:2" ht="12.75" customHeight="1">
      <c r="A2691" s="569" t="s">
        <v>1911</v>
      </c>
      <c r="B2691" s="1242" t="s">
        <v>1912</v>
      </c>
    </row>
    <row r="2692" spans="1:2" ht="12.75" customHeight="1">
      <c r="A2692" s="569" t="s">
        <v>1915</v>
      </c>
      <c r="B2692" s="1242" t="s">
        <v>1916</v>
      </c>
    </row>
    <row r="2693" spans="1:2" ht="12.75" customHeight="1">
      <c r="A2693" s="569" t="s">
        <v>1917</v>
      </c>
      <c r="B2693" s="1242" t="s">
        <v>1918</v>
      </c>
    </row>
    <row r="2694" spans="1:2" ht="12.75" customHeight="1">
      <c r="A2694" s="569" t="s">
        <v>1917</v>
      </c>
      <c r="B2694" s="1242" t="s">
        <v>2239</v>
      </c>
    </row>
    <row r="2695" spans="1:2" ht="12.75" customHeight="1">
      <c r="A2695" s="569" t="s">
        <v>1919</v>
      </c>
      <c r="B2695" s="1242" t="s">
        <v>1920</v>
      </c>
    </row>
    <row r="2696" spans="1:2" ht="12.75" customHeight="1">
      <c r="A2696" s="569" t="s">
        <v>2403</v>
      </c>
      <c r="B2696" s="1242" t="s">
        <v>2244</v>
      </c>
    </row>
    <row r="2697" spans="1:2" ht="12.75" customHeight="1">
      <c r="A2697" s="569" t="s">
        <v>1921</v>
      </c>
      <c r="B2697" s="1242" t="s">
        <v>1922</v>
      </c>
    </row>
    <row r="2698" spans="1:2" ht="12.75" customHeight="1">
      <c r="A2698" s="569" t="s">
        <v>1923</v>
      </c>
      <c r="B2698" s="1242" t="s">
        <v>1924</v>
      </c>
    </row>
    <row r="2699" spans="1:2" ht="12.75" customHeight="1">
      <c r="A2699" s="569" t="s">
        <v>1925</v>
      </c>
      <c r="B2699" s="1242" t="s">
        <v>1926</v>
      </c>
    </row>
    <row r="2700" spans="1:2" ht="12.75" customHeight="1">
      <c r="A2700" s="569" t="s">
        <v>1927</v>
      </c>
      <c r="B2700" s="1242" t="s">
        <v>1928</v>
      </c>
    </row>
    <row r="2701" spans="1:2" ht="12.75" customHeight="1">
      <c r="A2701" s="569" t="s">
        <v>7440</v>
      </c>
      <c r="B2701" s="1242" t="s">
        <v>7441</v>
      </c>
    </row>
    <row r="2702" spans="1:2" ht="12.75" customHeight="1">
      <c r="A2702" s="569" t="s">
        <v>1929</v>
      </c>
      <c r="B2702" s="1242" t="s">
        <v>1930</v>
      </c>
    </row>
    <row r="2703" spans="1:2" ht="12.75" customHeight="1">
      <c r="A2703" s="569" t="s">
        <v>1931</v>
      </c>
      <c r="B2703" s="1242" t="s">
        <v>1932</v>
      </c>
    </row>
    <row r="2704" spans="1:2" ht="12.75" customHeight="1">
      <c r="A2704" s="569" t="s">
        <v>1933</v>
      </c>
      <c r="B2704" s="1242" t="s">
        <v>1934</v>
      </c>
    </row>
    <row r="2705" spans="1:2" ht="12.75" customHeight="1">
      <c r="A2705" s="569" t="s">
        <v>1935</v>
      </c>
      <c r="B2705" s="1242" t="s">
        <v>1936</v>
      </c>
    </row>
    <row r="2706" spans="1:2" ht="12.75" customHeight="1">
      <c r="A2706" s="569" t="s">
        <v>1937</v>
      </c>
      <c r="B2706" s="1242" t="s">
        <v>1938</v>
      </c>
    </row>
    <row r="2707" spans="1:2" ht="12.75" customHeight="1">
      <c r="A2707" s="569" t="s">
        <v>1939</v>
      </c>
      <c r="B2707" s="1242" t="s">
        <v>1940</v>
      </c>
    </row>
    <row r="2708" spans="1:2" ht="12.75" customHeight="1">
      <c r="A2708" s="569" t="s">
        <v>1941</v>
      </c>
      <c r="B2708" s="1242" t="s">
        <v>1942</v>
      </c>
    </row>
    <row r="2709" spans="1:2" ht="12.75" customHeight="1">
      <c r="A2709" s="569" t="s">
        <v>1943</v>
      </c>
      <c r="B2709" s="1242" t="s">
        <v>1944</v>
      </c>
    </row>
    <row r="2710" spans="1:2" ht="12.75" customHeight="1">
      <c r="A2710" s="569" t="s">
        <v>1945</v>
      </c>
      <c r="B2710" s="1242" t="s">
        <v>1946</v>
      </c>
    </row>
    <row r="2711" spans="1:2" ht="12.75" customHeight="1">
      <c r="A2711" s="569" t="s">
        <v>1947</v>
      </c>
      <c r="B2711" s="1242" t="s">
        <v>1948</v>
      </c>
    </row>
    <row r="2712" spans="1:2" ht="12.75" customHeight="1">
      <c r="A2712" s="569" t="s">
        <v>1949</v>
      </c>
      <c r="B2712" s="1242" t="s">
        <v>1950</v>
      </c>
    </row>
    <row r="2713" spans="1:2" ht="12.75" customHeight="1">
      <c r="A2713" s="569" t="s">
        <v>1951</v>
      </c>
      <c r="B2713" s="1242" t="s">
        <v>1952</v>
      </c>
    </row>
    <row r="2714" spans="1:2" ht="12.75" customHeight="1">
      <c r="A2714" s="569" t="s">
        <v>1953</v>
      </c>
      <c r="B2714" s="1242" t="s">
        <v>1954</v>
      </c>
    </row>
    <row r="2715" spans="1:2" ht="12.75" customHeight="1">
      <c r="A2715" s="569" t="s">
        <v>1955</v>
      </c>
      <c r="B2715" s="1242" t="s">
        <v>1956</v>
      </c>
    </row>
    <row r="2716" spans="1:2" ht="12.75" customHeight="1">
      <c r="A2716" s="569" t="s">
        <v>1957</v>
      </c>
      <c r="B2716" s="1242" t="s">
        <v>1958</v>
      </c>
    </row>
    <row r="2717" spans="1:2" ht="12.75" customHeight="1">
      <c r="A2717" s="569" t="s">
        <v>1959</v>
      </c>
      <c r="B2717" s="1242" t="s">
        <v>1960</v>
      </c>
    </row>
    <row r="2718" spans="1:2" ht="12.75" customHeight="1">
      <c r="A2718" s="569" t="s">
        <v>1961</v>
      </c>
      <c r="B2718" s="1242" t="s">
        <v>1962</v>
      </c>
    </row>
    <row r="2719" spans="1:2" ht="12.75" customHeight="1">
      <c r="A2719" s="569" t="s">
        <v>1963</v>
      </c>
      <c r="B2719" s="1242" t="s">
        <v>1964</v>
      </c>
    </row>
    <row r="2720" spans="1:2" ht="12.75" customHeight="1">
      <c r="A2720" s="569" t="s">
        <v>1965</v>
      </c>
      <c r="B2720" s="1242" t="s">
        <v>1966</v>
      </c>
    </row>
    <row r="2721" spans="1:2" ht="12.75" customHeight="1">
      <c r="A2721" s="569" t="s">
        <v>1967</v>
      </c>
      <c r="B2721" s="1242" t="s">
        <v>1968</v>
      </c>
    </row>
    <row r="2722" spans="1:2" ht="12.75" customHeight="1">
      <c r="A2722" s="569" t="s">
        <v>1969</v>
      </c>
      <c r="B2722" s="1242" t="s">
        <v>1970</v>
      </c>
    </row>
    <row r="2723" spans="1:2" ht="12.75" customHeight="1">
      <c r="A2723" s="569" t="s">
        <v>1971</v>
      </c>
      <c r="B2723" s="1242" t="s">
        <v>1972</v>
      </c>
    </row>
    <row r="2724" spans="1:2" ht="12.75" customHeight="1">
      <c r="A2724" s="569" t="s">
        <v>1973</v>
      </c>
      <c r="B2724" s="1242" t="s">
        <v>1974</v>
      </c>
    </row>
    <row r="2725" spans="1:2" ht="12.75" customHeight="1">
      <c r="A2725" s="569" t="s">
        <v>1975</v>
      </c>
      <c r="B2725" s="1242" t="s">
        <v>2410</v>
      </c>
    </row>
    <row r="2726" spans="1:2" ht="12.75" customHeight="1">
      <c r="A2726" s="569" t="s">
        <v>1976</v>
      </c>
      <c r="B2726" s="1242" t="s">
        <v>2409</v>
      </c>
    </row>
    <row r="2727" spans="1:2" ht="12.75" customHeight="1">
      <c r="A2727" s="569" t="s">
        <v>2235</v>
      </c>
      <c r="B2727" s="1242" t="s">
        <v>2236</v>
      </c>
    </row>
    <row r="2728" spans="1:2" ht="12.75" customHeight="1">
      <c r="A2728" s="569" t="s">
        <v>1977</v>
      </c>
      <c r="B2728" s="1242" t="s">
        <v>1978</v>
      </c>
    </row>
    <row r="2729" spans="1:2" ht="12.75" customHeight="1">
      <c r="A2729" s="569" t="s">
        <v>1979</v>
      </c>
      <c r="B2729" s="1242" t="s">
        <v>1980</v>
      </c>
    </row>
    <row r="2730" spans="1:2" ht="12.75" customHeight="1">
      <c r="A2730" s="569" t="s">
        <v>1981</v>
      </c>
      <c r="B2730" s="1242" t="s">
        <v>1982</v>
      </c>
    </row>
    <row r="2731" spans="1:2" ht="12.75" customHeight="1">
      <c r="A2731" s="569" t="s">
        <v>1983</v>
      </c>
      <c r="B2731" s="1242" t="s">
        <v>1984</v>
      </c>
    </row>
    <row r="2732" spans="1:2" ht="12.75" customHeight="1">
      <c r="A2732" s="569" t="s">
        <v>1985</v>
      </c>
      <c r="B2732" s="1242" t="s">
        <v>2237</v>
      </c>
    </row>
    <row r="2733" spans="1:2" ht="12.75" customHeight="1">
      <c r="A2733" s="569" t="s">
        <v>1986</v>
      </c>
      <c r="B2733" s="1242" t="s">
        <v>1987</v>
      </c>
    </row>
    <row r="2734" spans="1:2" ht="12.75" customHeight="1">
      <c r="A2734" s="569" t="s">
        <v>1986</v>
      </c>
      <c r="B2734" s="1242" t="s">
        <v>2238</v>
      </c>
    </row>
    <row r="2735" spans="1:2" ht="12.75" customHeight="1">
      <c r="A2735" s="569" t="s">
        <v>1988</v>
      </c>
      <c r="B2735" s="1242" t="s">
        <v>1989</v>
      </c>
    </row>
    <row r="2736" spans="1:2" ht="12.75" customHeight="1">
      <c r="A2736" s="569" t="s">
        <v>1990</v>
      </c>
      <c r="B2736" s="1242" t="s">
        <v>1991</v>
      </c>
    </row>
    <row r="2737" spans="1:2" ht="12.75" customHeight="1">
      <c r="A2737" s="569" t="s">
        <v>1992</v>
      </c>
      <c r="B2737" s="1242" t="s">
        <v>1993</v>
      </c>
    </row>
    <row r="2738" spans="1:2" ht="12.75" customHeight="1">
      <c r="A2738" s="569" t="s">
        <v>1994</v>
      </c>
      <c r="B2738" s="1242" t="s">
        <v>2404</v>
      </c>
    </row>
    <row r="2739" spans="1:2" ht="12.75" customHeight="1">
      <c r="A2739" s="569" t="s">
        <v>1995</v>
      </c>
      <c r="B2739" s="1242" t="s">
        <v>1996</v>
      </c>
    </row>
    <row r="2740" spans="1:2" ht="12.75" customHeight="1">
      <c r="A2740" s="569" t="s">
        <v>1997</v>
      </c>
      <c r="B2740" s="1242" t="s">
        <v>1998</v>
      </c>
    </row>
    <row r="2741" spans="1:2" ht="12.75" customHeight="1">
      <c r="A2741" s="569" t="s">
        <v>1999</v>
      </c>
      <c r="B2741" s="1242" t="s">
        <v>2000</v>
      </c>
    </row>
    <row r="2742" spans="1:2" ht="12.75" customHeight="1">
      <c r="A2742" s="569" t="s">
        <v>2001</v>
      </c>
      <c r="B2742" s="1242" t="s">
        <v>2002</v>
      </c>
    </row>
    <row r="2743" spans="1:2" ht="12.75" customHeight="1">
      <c r="A2743" s="569" t="s">
        <v>2003</v>
      </c>
      <c r="B2743" s="1242" t="s">
        <v>2004</v>
      </c>
    </row>
    <row r="2744" spans="1:2" ht="12.75" customHeight="1">
      <c r="A2744" s="569" t="s">
        <v>2005</v>
      </c>
      <c r="B2744" s="1242" t="s">
        <v>2006</v>
      </c>
    </row>
    <row r="2745" spans="1:2" ht="12.75" customHeight="1">
      <c r="A2745" s="569" t="s">
        <v>2007</v>
      </c>
      <c r="B2745" s="1242" t="s">
        <v>2008</v>
      </c>
    </row>
    <row r="2746" spans="1:2" ht="12.75" customHeight="1">
      <c r="A2746" s="569" t="s">
        <v>2009</v>
      </c>
      <c r="B2746" s="1242" t="s">
        <v>2010</v>
      </c>
    </row>
    <row r="2747" spans="1:2" ht="12.75" customHeight="1">
      <c r="A2747" s="569" t="s">
        <v>2011</v>
      </c>
      <c r="B2747" s="1242" t="s">
        <v>2012</v>
      </c>
    </row>
    <row r="2748" spans="1:2" ht="12.75" customHeight="1">
      <c r="A2748" s="569" t="s">
        <v>2013</v>
      </c>
      <c r="B2748" s="1242" t="s">
        <v>2014</v>
      </c>
    </row>
    <row r="2749" spans="1:2" ht="12.75" customHeight="1">
      <c r="A2749" s="569" t="s">
        <v>2015</v>
      </c>
      <c r="B2749" s="1242" t="s">
        <v>2016</v>
      </c>
    </row>
    <row r="2750" spans="1:2" ht="12.75" customHeight="1">
      <c r="A2750" s="569" t="s">
        <v>2017</v>
      </c>
      <c r="B2750" s="1242" t="s">
        <v>2018</v>
      </c>
    </row>
    <row r="2751" spans="1:2" ht="42.75" customHeight="1">
      <c r="A2751" s="569" t="s">
        <v>2017</v>
      </c>
      <c r="B2751" s="1242" t="s">
        <v>2399</v>
      </c>
    </row>
    <row r="2752" spans="1:2">
      <c r="A2752" s="569" t="s">
        <v>2019</v>
      </c>
      <c r="B2752" s="1242" t="s">
        <v>2405</v>
      </c>
    </row>
    <row r="2753" spans="1:5" ht="24.75" customHeight="1">
      <c r="A2753" s="569" t="s">
        <v>2020</v>
      </c>
      <c r="B2753" s="1242" t="s">
        <v>2021</v>
      </c>
    </row>
    <row r="2754" spans="1:5">
      <c r="A2754" s="569" t="s">
        <v>2022</v>
      </c>
      <c r="B2754" s="1242" t="s">
        <v>2023</v>
      </c>
    </row>
    <row r="2755" spans="1:5" ht="38.25">
      <c r="A2755" s="569" t="s">
        <v>2022</v>
      </c>
      <c r="B2755" s="1242" t="s">
        <v>2240</v>
      </c>
      <c r="E2755" s="329"/>
    </row>
    <row r="2756" spans="1:5">
      <c r="A2756" s="569" t="s">
        <v>2024</v>
      </c>
      <c r="B2756" s="1242" t="s">
        <v>2025</v>
      </c>
    </row>
    <row r="2757" spans="1:5">
      <c r="A2757" s="569" t="s">
        <v>2026</v>
      </c>
      <c r="B2757" s="1242" t="s">
        <v>2027</v>
      </c>
    </row>
    <row r="2758" spans="1:5">
      <c r="A2758" s="569" t="s">
        <v>2028</v>
      </c>
      <c r="B2758" s="1242" t="s">
        <v>2029</v>
      </c>
    </row>
    <row r="2759" spans="1:5">
      <c r="A2759" s="569" t="s">
        <v>2030</v>
      </c>
      <c r="B2759" s="1242" t="s">
        <v>2031</v>
      </c>
    </row>
    <row r="2760" spans="1:5">
      <c r="A2760" s="569" t="s">
        <v>2032</v>
      </c>
      <c r="B2760" s="1242" t="s">
        <v>2033</v>
      </c>
    </row>
    <row r="2761" spans="1:5">
      <c r="A2761" s="569" t="s">
        <v>2034</v>
      </c>
      <c r="B2761" s="1242" t="s">
        <v>2035</v>
      </c>
    </row>
    <row r="2762" spans="1:5">
      <c r="A2762" s="569" t="s">
        <v>2036</v>
      </c>
      <c r="B2762" s="1242" t="s">
        <v>2037</v>
      </c>
    </row>
    <row r="2763" spans="1:5">
      <c r="A2763" s="569" t="s">
        <v>2038</v>
      </c>
      <c r="B2763" s="1242" t="s">
        <v>2039</v>
      </c>
    </row>
    <row r="2764" spans="1:5">
      <c r="A2764" s="569" t="s">
        <v>2040</v>
      </c>
      <c r="B2764" s="1242" t="s">
        <v>2041</v>
      </c>
    </row>
    <row r="2765" spans="1:5">
      <c r="A2765" s="569" t="s">
        <v>2042</v>
      </c>
      <c r="B2765" s="1242" t="s">
        <v>2043</v>
      </c>
    </row>
    <row r="2766" spans="1:5">
      <c r="A2766" s="569" t="s">
        <v>2044</v>
      </c>
      <c r="B2766" s="1242" t="s">
        <v>2045</v>
      </c>
    </row>
    <row r="2767" spans="1:5">
      <c r="A2767" s="569" t="s">
        <v>2046</v>
      </c>
      <c r="B2767" s="1242" t="s">
        <v>2047</v>
      </c>
    </row>
    <row r="2768" spans="1:5">
      <c r="A2768" s="569" t="s">
        <v>2048</v>
      </c>
      <c r="B2768" s="1242" t="s">
        <v>2049</v>
      </c>
    </row>
    <row r="2769" spans="1:2">
      <c r="A2769" s="569" t="s">
        <v>2050</v>
      </c>
      <c r="B2769" s="1242" t="s">
        <v>2051</v>
      </c>
    </row>
    <row r="2770" spans="1:2">
      <c r="A2770" s="569" t="s">
        <v>2052</v>
      </c>
      <c r="B2770" s="1242" t="s">
        <v>2053</v>
      </c>
    </row>
    <row r="2771" spans="1:2">
      <c r="A2771" s="569" t="s">
        <v>2054</v>
      </c>
      <c r="B2771" s="1242" t="s">
        <v>2055</v>
      </c>
    </row>
    <row r="2772" spans="1:2">
      <c r="A2772" s="569" t="s">
        <v>2056</v>
      </c>
      <c r="B2772" s="1242" t="s">
        <v>2057</v>
      </c>
    </row>
    <row r="2773" spans="1:2">
      <c r="A2773" s="569" t="s">
        <v>2058</v>
      </c>
      <c r="B2773" s="1242" t="s">
        <v>2059</v>
      </c>
    </row>
    <row r="2774" spans="1:2">
      <c r="A2774" s="569" t="s">
        <v>2060</v>
      </c>
      <c r="B2774" s="1242" t="s">
        <v>2061</v>
      </c>
    </row>
    <row r="2775" spans="1:2">
      <c r="A2775" s="569" t="s">
        <v>2062</v>
      </c>
      <c r="B2775" s="1242" t="s">
        <v>2063</v>
      </c>
    </row>
    <row r="2776" spans="1:2">
      <c r="A2776" s="569" t="s">
        <v>2064</v>
      </c>
      <c r="B2776" s="1242" t="s">
        <v>2065</v>
      </c>
    </row>
    <row r="2777" spans="1:2">
      <c r="A2777" s="569" t="s">
        <v>2066</v>
      </c>
      <c r="B2777" s="1242" t="s">
        <v>2067</v>
      </c>
    </row>
    <row r="2778" spans="1:2">
      <c r="A2778" s="569" t="s">
        <v>2068</v>
      </c>
      <c r="B2778" s="1242" t="s">
        <v>2069</v>
      </c>
    </row>
    <row r="2779" spans="1:2">
      <c r="A2779" s="569" t="s">
        <v>2070</v>
      </c>
      <c r="B2779" s="1242" t="s">
        <v>2071</v>
      </c>
    </row>
    <row r="2780" spans="1:2">
      <c r="A2780" s="569" t="s">
        <v>2072</v>
      </c>
      <c r="B2780" s="1242" t="s">
        <v>2073</v>
      </c>
    </row>
    <row r="2781" spans="1:2">
      <c r="A2781" s="569" t="s">
        <v>2074</v>
      </c>
      <c r="B2781" s="1242" t="s">
        <v>2075</v>
      </c>
    </row>
    <row r="2782" spans="1:2">
      <c r="A2782" s="569" t="s">
        <v>2076</v>
      </c>
      <c r="B2782" s="1242" t="s">
        <v>2077</v>
      </c>
    </row>
    <row r="2783" spans="1:2">
      <c r="A2783" s="569" t="s">
        <v>2078</v>
      </c>
      <c r="B2783" s="1242" t="s">
        <v>2079</v>
      </c>
    </row>
    <row r="2784" spans="1:2">
      <c r="A2784" s="569" t="s">
        <v>2080</v>
      </c>
      <c r="B2784" s="1242" t="s">
        <v>2081</v>
      </c>
    </row>
    <row r="2785" spans="1:2">
      <c r="A2785" s="569" t="s">
        <v>2082</v>
      </c>
      <c r="B2785" s="1242" t="s">
        <v>2083</v>
      </c>
    </row>
    <row r="2786" spans="1:2">
      <c r="A2786" s="569" t="s">
        <v>2084</v>
      </c>
      <c r="B2786" s="1242" t="s">
        <v>2085</v>
      </c>
    </row>
    <row r="2787" spans="1:2">
      <c r="A2787" s="569" t="s">
        <v>2086</v>
      </c>
      <c r="B2787" s="1242" t="s">
        <v>2087</v>
      </c>
    </row>
    <row r="2788" spans="1:2">
      <c r="A2788" s="569" t="s">
        <v>2088</v>
      </c>
      <c r="B2788" s="1242" t="s">
        <v>2089</v>
      </c>
    </row>
    <row r="2789" spans="1:2">
      <c r="A2789" s="569" t="s">
        <v>2090</v>
      </c>
      <c r="B2789" s="1242" t="s">
        <v>2091</v>
      </c>
    </row>
    <row r="2790" spans="1:2">
      <c r="A2790" s="569" t="s">
        <v>2233</v>
      </c>
      <c r="B2790" s="1242" t="s">
        <v>2234</v>
      </c>
    </row>
    <row r="2791" spans="1:2">
      <c r="A2791" s="569" t="s">
        <v>2092</v>
      </c>
      <c r="B2791" s="1242" t="s">
        <v>2093</v>
      </c>
    </row>
    <row r="2792" spans="1:2">
      <c r="A2792" s="569" t="s">
        <v>2094</v>
      </c>
      <c r="B2792" s="1242" t="s">
        <v>2406</v>
      </c>
    </row>
    <row r="2793" spans="1:2">
      <c r="A2793" s="569" t="s">
        <v>2095</v>
      </c>
      <c r="B2793" s="1242" t="s">
        <v>2096</v>
      </c>
    </row>
    <row r="2794" spans="1:2">
      <c r="A2794" s="569" t="s">
        <v>2097</v>
      </c>
      <c r="B2794" s="1242" t="s">
        <v>2098</v>
      </c>
    </row>
    <row r="2795" spans="1:2">
      <c r="A2795" s="569" t="s">
        <v>2099</v>
      </c>
      <c r="B2795" s="1242" t="s">
        <v>2100</v>
      </c>
    </row>
    <row r="2796" spans="1:2">
      <c r="A2796" s="569" t="s">
        <v>2101</v>
      </c>
      <c r="B2796" s="1242" t="s">
        <v>2102</v>
      </c>
    </row>
    <row r="2797" spans="1:2">
      <c r="A2797" s="569" t="s">
        <v>2103</v>
      </c>
      <c r="B2797" s="1242" t="s">
        <v>2104</v>
      </c>
    </row>
    <row r="2798" spans="1:2">
      <c r="A2798" s="569" t="s">
        <v>2105</v>
      </c>
      <c r="B2798" s="1242" t="s">
        <v>2106</v>
      </c>
    </row>
    <row r="2799" spans="1:2">
      <c r="A2799" s="569" t="s">
        <v>2107</v>
      </c>
      <c r="B2799" s="1242" t="s">
        <v>2108</v>
      </c>
    </row>
    <row r="2800" spans="1:2">
      <c r="A2800" s="569" t="s">
        <v>2109</v>
      </c>
      <c r="B2800" s="1242" t="s">
        <v>2110</v>
      </c>
    </row>
    <row r="2801" spans="1:2">
      <c r="A2801" s="569" t="s">
        <v>2111</v>
      </c>
      <c r="B2801" s="1242" t="s">
        <v>2112</v>
      </c>
    </row>
    <row r="2802" spans="1:2">
      <c r="A2802" s="569" t="s">
        <v>2113</v>
      </c>
      <c r="B2802" s="1242" t="s">
        <v>2114</v>
      </c>
    </row>
    <row r="2803" spans="1:2">
      <c r="A2803" s="569" t="s">
        <v>2115</v>
      </c>
      <c r="B2803" s="1242" t="s">
        <v>2116</v>
      </c>
    </row>
    <row r="2804" spans="1:2">
      <c r="A2804" s="569" t="s">
        <v>2117</v>
      </c>
      <c r="B2804" s="1242" t="s">
        <v>2407</v>
      </c>
    </row>
    <row r="2805" spans="1:2">
      <c r="A2805" s="569" t="s">
        <v>2118</v>
      </c>
      <c r="B2805" s="1242" t="s">
        <v>2119</v>
      </c>
    </row>
    <row r="2806" spans="1:2">
      <c r="A2806" s="569" t="s">
        <v>2120</v>
      </c>
      <c r="B2806" s="1242" t="s">
        <v>2121</v>
      </c>
    </row>
    <row r="2807" spans="1:2">
      <c r="A2807" s="569" t="s">
        <v>2122</v>
      </c>
      <c r="B2807" s="1242" t="s">
        <v>2123</v>
      </c>
    </row>
    <row r="2808" spans="1:2">
      <c r="A2808" s="569" t="s">
        <v>2124</v>
      </c>
      <c r="B2808" s="1242" t="s">
        <v>2125</v>
      </c>
    </row>
    <row r="2809" spans="1:2">
      <c r="A2809" s="569" t="s">
        <v>2126</v>
      </c>
      <c r="B2809" s="1242" t="s">
        <v>2127</v>
      </c>
    </row>
    <row r="2810" spans="1:2">
      <c r="A2810" s="569" t="s">
        <v>2128</v>
      </c>
      <c r="B2810" s="1242" t="s">
        <v>2129</v>
      </c>
    </row>
    <row r="2811" spans="1:2">
      <c r="A2811" s="569" t="s">
        <v>2130</v>
      </c>
      <c r="B2811" s="1242" t="s">
        <v>2131</v>
      </c>
    </row>
    <row r="2812" spans="1:2">
      <c r="A2812" s="569" t="s">
        <v>2132</v>
      </c>
      <c r="B2812" s="1242" t="s">
        <v>2133</v>
      </c>
    </row>
    <row r="2813" spans="1:2">
      <c r="A2813" s="569" t="s">
        <v>2134</v>
      </c>
      <c r="B2813" s="1242" t="s">
        <v>2135</v>
      </c>
    </row>
    <row r="2814" spans="1:2">
      <c r="A2814" s="569" t="s">
        <v>2136</v>
      </c>
      <c r="B2814" s="1242" t="s">
        <v>2137</v>
      </c>
    </row>
    <row r="2815" spans="1:2">
      <c r="A2815" s="569" t="s">
        <v>2138</v>
      </c>
      <c r="B2815" s="1242" t="s">
        <v>2139</v>
      </c>
    </row>
    <row r="2816" spans="1:2">
      <c r="A2816" s="569" t="s">
        <v>2140</v>
      </c>
      <c r="B2816" s="1242" t="s">
        <v>2141</v>
      </c>
    </row>
    <row r="2817" spans="1:2">
      <c r="A2817" s="569" t="s">
        <v>2142</v>
      </c>
      <c r="B2817" s="1242" t="s">
        <v>2143</v>
      </c>
    </row>
    <row r="2818" spans="1:2">
      <c r="A2818" s="569" t="s">
        <v>2144</v>
      </c>
      <c r="B2818" s="1242" t="s">
        <v>2145</v>
      </c>
    </row>
    <row r="2819" spans="1:2">
      <c r="A2819" s="569" t="s">
        <v>2146</v>
      </c>
      <c r="B2819" s="1242" t="s">
        <v>2147</v>
      </c>
    </row>
    <row r="2820" spans="1:2">
      <c r="A2820" s="569" t="s">
        <v>2148</v>
      </c>
      <c r="B2820" s="1242" t="s">
        <v>2149</v>
      </c>
    </row>
    <row r="2821" spans="1:2">
      <c r="A2821" s="569" t="s">
        <v>2150</v>
      </c>
      <c r="B2821" s="1242" t="s">
        <v>2151</v>
      </c>
    </row>
    <row r="2822" spans="1:2">
      <c r="A2822" s="569" t="s">
        <v>2152</v>
      </c>
      <c r="B2822" s="1242" t="s">
        <v>2153</v>
      </c>
    </row>
    <row r="2823" spans="1:2">
      <c r="A2823" s="569" t="s">
        <v>2154</v>
      </c>
      <c r="B2823" s="1242" t="s">
        <v>2155</v>
      </c>
    </row>
    <row r="2824" spans="1:2">
      <c r="A2824" s="569" t="s">
        <v>2156</v>
      </c>
      <c r="B2824" s="1242" t="s">
        <v>2157</v>
      </c>
    </row>
    <row r="2825" spans="1:2">
      <c r="A2825" s="569" t="s">
        <v>2158</v>
      </c>
      <c r="B2825" s="1242" t="s">
        <v>2159</v>
      </c>
    </row>
    <row r="2826" spans="1:2">
      <c r="A2826" s="569" t="s">
        <v>2160</v>
      </c>
      <c r="B2826" s="1242" t="s">
        <v>2161</v>
      </c>
    </row>
    <row r="2827" spans="1:2">
      <c r="A2827" s="569" t="s">
        <v>2162</v>
      </c>
      <c r="B2827" s="1242" t="s">
        <v>2163</v>
      </c>
    </row>
    <row r="2828" spans="1:2">
      <c r="A2828" s="569" t="s">
        <v>2164</v>
      </c>
      <c r="B2828" s="1242" t="s">
        <v>2165</v>
      </c>
    </row>
    <row r="2829" spans="1:2">
      <c r="A2829" s="569" t="s">
        <v>2166</v>
      </c>
      <c r="B2829" s="1242" t="s">
        <v>2167</v>
      </c>
    </row>
    <row r="2830" spans="1:2">
      <c r="A2830" s="569" t="s">
        <v>2168</v>
      </c>
      <c r="B2830" s="1242" t="s">
        <v>2169</v>
      </c>
    </row>
    <row r="2831" spans="1:2">
      <c r="A2831" s="569" t="s">
        <v>2168</v>
      </c>
      <c r="B2831" s="1242" t="s">
        <v>2242</v>
      </c>
    </row>
    <row r="2832" spans="1:2">
      <c r="A2832" s="569" t="s">
        <v>2170</v>
      </c>
      <c r="B2832" s="1242" t="s">
        <v>2408</v>
      </c>
    </row>
    <row r="2833" spans="1:2">
      <c r="A2833" s="569" t="s">
        <v>2171</v>
      </c>
      <c r="B2833" s="1242" t="s">
        <v>2172</v>
      </c>
    </row>
    <row r="2834" spans="1:2">
      <c r="A2834" s="569" t="s">
        <v>2171</v>
      </c>
      <c r="B2834" s="1242" t="s">
        <v>2243</v>
      </c>
    </row>
    <row r="2835" spans="1:2">
      <c r="A2835" s="569" t="s">
        <v>2173</v>
      </c>
      <c r="B2835" s="1242" t="s">
        <v>2174</v>
      </c>
    </row>
    <row r="2836" spans="1:2">
      <c r="A2836" s="1250" t="s">
        <v>2175</v>
      </c>
      <c r="B2836" s="1251" t="s">
        <v>5843</v>
      </c>
    </row>
    <row r="2837" spans="1:2">
      <c r="A2837" s="569" t="s">
        <v>2175</v>
      </c>
      <c r="B2837" s="1242" t="s">
        <v>2176</v>
      </c>
    </row>
    <row r="2838" spans="1:2">
      <c r="A2838" s="569" t="s">
        <v>2177</v>
      </c>
      <c r="B2838" s="1242" t="s">
        <v>2178</v>
      </c>
    </row>
    <row r="2839" spans="1:2">
      <c r="A2839" s="569" t="s">
        <v>2179</v>
      </c>
      <c r="B2839" s="1242" t="s">
        <v>2180</v>
      </c>
    </row>
    <row r="2840" spans="1:2">
      <c r="A2840" s="569" t="s">
        <v>2181</v>
      </c>
      <c r="B2840" s="1242" t="s">
        <v>2182</v>
      </c>
    </row>
    <row r="2841" spans="1:2">
      <c r="A2841" s="569" t="s">
        <v>2183</v>
      </c>
      <c r="B2841" s="1242" t="s">
        <v>2184</v>
      </c>
    </row>
    <row r="2842" spans="1:2">
      <c r="A2842" s="569" t="s">
        <v>2185</v>
      </c>
      <c r="B2842" s="1242" t="s">
        <v>2186</v>
      </c>
    </row>
    <row r="2843" spans="1:2">
      <c r="A2843" s="569" t="s">
        <v>2187</v>
      </c>
      <c r="B2843" s="1242" t="s">
        <v>2188</v>
      </c>
    </row>
    <row r="2844" spans="1:2">
      <c r="A2844" s="569" t="s">
        <v>2189</v>
      </c>
      <c r="B2844" s="1242" t="s">
        <v>2190</v>
      </c>
    </row>
    <row r="2845" spans="1:2">
      <c r="A2845" s="569" t="s">
        <v>2191</v>
      </c>
      <c r="B2845" s="1242" t="s">
        <v>2192</v>
      </c>
    </row>
    <row r="2846" spans="1:2">
      <c r="A2846" s="569" t="s">
        <v>2193</v>
      </c>
      <c r="B2846" s="1242" t="s">
        <v>2194</v>
      </c>
    </row>
    <row r="2847" spans="1:2">
      <c r="A2847" s="569" t="s">
        <v>2195</v>
      </c>
      <c r="B2847" s="1242" t="s">
        <v>2196</v>
      </c>
    </row>
    <row r="2848" spans="1:2">
      <c r="A2848" s="569" t="s">
        <v>2197</v>
      </c>
      <c r="B2848" s="1242" t="s">
        <v>2198</v>
      </c>
    </row>
    <row r="2849" spans="1:2">
      <c r="A2849" s="569" t="s">
        <v>2199</v>
      </c>
      <c r="B2849" s="1242" t="s">
        <v>2200</v>
      </c>
    </row>
    <row r="2850" spans="1:2">
      <c r="A2850" s="569" t="s">
        <v>2201</v>
      </c>
      <c r="B2850" s="1242" t="s">
        <v>2202</v>
      </c>
    </row>
    <row r="2851" spans="1:2">
      <c r="A2851" s="569" t="s">
        <v>2203</v>
      </c>
      <c r="B2851" s="1242" t="s">
        <v>2204</v>
      </c>
    </row>
    <row r="2852" spans="1:2">
      <c r="A2852" s="569" t="s">
        <v>2205</v>
      </c>
      <c r="B2852" s="1242" t="s">
        <v>2206</v>
      </c>
    </row>
    <row r="2853" spans="1:2">
      <c r="A2853" s="569" t="s">
        <v>2207</v>
      </c>
      <c r="B2853" s="1242" t="s">
        <v>2208</v>
      </c>
    </row>
    <row r="2854" spans="1:2">
      <c r="A2854" s="569" t="s">
        <v>2209</v>
      </c>
      <c r="B2854" s="1242" t="s">
        <v>2210</v>
      </c>
    </row>
    <row r="2855" spans="1:2">
      <c r="A2855" s="569" t="s">
        <v>2211</v>
      </c>
      <c r="B2855" s="1242" t="s">
        <v>2212</v>
      </c>
    </row>
    <row r="2856" spans="1:2">
      <c r="A2856" s="569" t="s">
        <v>2213</v>
      </c>
      <c r="B2856" s="1242" t="s">
        <v>2214</v>
      </c>
    </row>
    <row r="2857" spans="1:2">
      <c r="A2857" s="569" t="s">
        <v>2215</v>
      </c>
      <c r="B2857" s="1242" t="s">
        <v>2216</v>
      </c>
    </row>
    <row r="2858" spans="1:2">
      <c r="A2858" s="569" t="s">
        <v>2217</v>
      </c>
      <c r="B2858" s="1242" t="s">
        <v>2218</v>
      </c>
    </row>
    <row r="2859" spans="1:2" ht="25.5">
      <c r="A2859" s="569" t="s">
        <v>2401</v>
      </c>
      <c r="B2859" s="1242" t="s">
        <v>2241</v>
      </c>
    </row>
    <row r="2860" spans="1:2" ht="25.5">
      <c r="A2860" s="1238" t="s">
        <v>5944</v>
      </c>
      <c r="B2860" s="1239" t="s">
        <v>5945</v>
      </c>
    </row>
    <row r="2861" spans="1:2">
      <c r="A2861" s="569" t="s">
        <v>2219</v>
      </c>
      <c r="B2861" s="1242" t="s">
        <v>2220</v>
      </c>
    </row>
    <row r="2862" spans="1:2">
      <c r="A2862" s="569" t="s">
        <v>1618</v>
      </c>
      <c r="B2862" s="1242" t="s">
        <v>1619</v>
      </c>
    </row>
    <row r="2863" spans="1:2">
      <c r="A2863" s="569" t="s">
        <v>2221</v>
      </c>
      <c r="B2863" s="1242" t="s">
        <v>2222</v>
      </c>
    </row>
    <row r="2864" spans="1:2">
      <c r="A2864" s="569" t="s">
        <v>2223</v>
      </c>
      <c r="B2864" s="1242" t="s">
        <v>2224</v>
      </c>
    </row>
    <row r="2865" spans="1:2">
      <c r="A2865" s="569" t="s">
        <v>2225</v>
      </c>
      <c r="B2865" s="1242" t="s">
        <v>2226</v>
      </c>
    </row>
    <row r="2866" spans="1:2">
      <c r="A2866" s="569" t="s">
        <v>2227</v>
      </c>
      <c r="B2866" s="1242" t="s">
        <v>2228</v>
      </c>
    </row>
    <row r="2867" spans="1:2">
      <c r="A2867" s="569" t="s">
        <v>2229</v>
      </c>
      <c r="B2867" s="1242" t="s">
        <v>2230</v>
      </c>
    </row>
    <row r="2868" spans="1:2">
      <c r="A2868" s="569" t="s">
        <v>1903</v>
      </c>
      <c r="B2868" s="1242" t="s">
        <v>1904</v>
      </c>
    </row>
    <row r="2869" spans="1:2">
      <c r="A2869" s="569" t="s">
        <v>1905</v>
      </c>
      <c r="B2869" s="1242" t="s">
        <v>1906</v>
      </c>
    </row>
    <row r="2870" spans="1:2">
      <c r="A2870" s="569" t="s">
        <v>7508</v>
      </c>
      <c r="B2870" s="1242" t="s">
        <v>7509</v>
      </c>
    </row>
    <row r="2871" spans="1:2">
      <c r="A2871" s="569" t="s">
        <v>7510</v>
      </c>
      <c r="B2871" s="1242" t="s">
        <v>7511</v>
      </c>
    </row>
    <row r="2872" spans="1:2">
      <c r="A2872" s="1311" t="s">
        <v>6609</v>
      </c>
      <c r="B2872" s="1312" t="s">
        <v>6610</v>
      </c>
    </row>
    <row r="2873" spans="1:2">
      <c r="A2873" s="1252" t="s">
        <v>6611</v>
      </c>
      <c r="B2873" s="1253" t="s">
        <v>6612</v>
      </c>
    </row>
    <row r="2874" spans="1:2">
      <c r="A2874" s="1238" t="s">
        <v>5584</v>
      </c>
      <c r="B2874" s="1239" t="s">
        <v>5585</v>
      </c>
    </row>
    <row r="2875" spans="1:2">
      <c r="A2875" s="1248" t="s">
        <v>6147</v>
      </c>
      <c r="B2875" s="1256" t="s">
        <v>6148</v>
      </c>
    </row>
    <row r="2876" spans="1:2">
      <c r="A2876" s="1260" t="s">
        <v>5806</v>
      </c>
      <c r="B2876" s="1242" t="s">
        <v>5807</v>
      </c>
    </row>
    <row r="2877" spans="1:2">
      <c r="A2877" s="1238" t="s">
        <v>5808</v>
      </c>
      <c r="B2877" s="1239" t="s">
        <v>5809</v>
      </c>
    </row>
    <row r="2878" spans="1:2">
      <c r="A2878" s="1260" t="s">
        <v>5810</v>
      </c>
      <c r="B2878" s="1242" t="s">
        <v>5811</v>
      </c>
    </row>
    <row r="2879" spans="1:2">
      <c r="A2879" s="1238" t="s">
        <v>5812</v>
      </c>
      <c r="B2879" s="1239" t="s">
        <v>5813</v>
      </c>
    </row>
    <row r="2880" spans="1:2">
      <c r="A2880" s="1238" t="s">
        <v>5814</v>
      </c>
      <c r="B2880" s="1239" t="s">
        <v>5815</v>
      </c>
    </row>
    <row r="2881" spans="1:2">
      <c r="A2881" s="1260" t="s">
        <v>5816</v>
      </c>
      <c r="B2881" s="1242" t="s">
        <v>5817</v>
      </c>
    </row>
    <row r="2882" spans="1:2">
      <c r="A2882" s="1238" t="s">
        <v>5818</v>
      </c>
      <c r="B2882" s="1239" t="s">
        <v>5819</v>
      </c>
    </row>
    <row r="2883" spans="1:2">
      <c r="A2883" s="1260" t="s">
        <v>5820</v>
      </c>
      <c r="B2883" s="1242" t="s">
        <v>5821</v>
      </c>
    </row>
    <row r="2884" spans="1:2">
      <c r="A2884" s="1260" t="s">
        <v>5822</v>
      </c>
      <c r="B2884" s="1242" t="s">
        <v>5823</v>
      </c>
    </row>
    <row r="2885" spans="1:2">
      <c r="A2885" s="1238" t="s">
        <v>1542</v>
      </c>
      <c r="B2885" s="1308" t="s">
        <v>5824</v>
      </c>
    </row>
    <row r="2886" spans="1:2">
      <c r="A2886" s="569" t="s">
        <v>1542</v>
      </c>
      <c r="B2886" s="1242"/>
    </row>
    <row r="2887" spans="1:2">
      <c r="A2887" s="1263" t="s">
        <v>5825</v>
      </c>
      <c r="B2887" s="1239" t="s">
        <v>5826</v>
      </c>
    </row>
    <row r="2888" spans="1:2">
      <c r="A2888" s="1263" t="s">
        <v>5827</v>
      </c>
      <c r="B2888" s="1239" t="s">
        <v>5828</v>
      </c>
    </row>
    <row r="2889" spans="1:2">
      <c r="A2889" s="1263" t="s">
        <v>5829</v>
      </c>
      <c r="B2889" s="1239" t="s">
        <v>5830</v>
      </c>
    </row>
    <row r="2890" spans="1:2">
      <c r="A2890" s="1238" t="s">
        <v>6053</v>
      </c>
      <c r="B2890" s="1239" t="s">
        <v>6054</v>
      </c>
    </row>
    <row r="2891" spans="1:2">
      <c r="A2891" s="1260" t="s">
        <v>5696</v>
      </c>
      <c r="B2891" s="1242" t="s">
        <v>5697</v>
      </c>
    </row>
    <row r="2892" spans="1:2">
      <c r="A2892" s="1238" t="s">
        <v>5696</v>
      </c>
      <c r="B2892" s="1239" t="s">
        <v>5619</v>
      </c>
    </row>
    <row r="2893" spans="1:2">
      <c r="A2893" s="1248" t="s">
        <v>6547</v>
      </c>
      <c r="B2893" s="1256" t="s">
        <v>6548</v>
      </c>
    </row>
    <row r="2894" spans="1:2">
      <c r="A2894" s="1248" t="s">
        <v>6547</v>
      </c>
      <c r="B2894" s="1249" t="s">
        <v>6693</v>
      </c>
    </row>
    <row r="2895" spans="1:2">
      <c r="A2895" s="1248" t="s">
        <v>6149</v>
      </c>
      <c r="B2895" s="1256" t="s">
        <v>6150</v>
      </c>
    </row>
    <row r="2896" spans="1:2">
      <c r="A2896" s="1245" t="s">
        <v>6319</v>
      </c>
      <c r="B2896" s="1246" t="s">
        <v>6320</v>
      </c>
    </row>
    <row r="2897" spans="1:2">
      <c r="A2897" s="1263" t="s">
        <v>5831</v>
      </c>
      <c r="B2897" s="1239" t="s">
        <v>5832</v>
      </c>
    </row>
    <row r="2898" spans="1:2">
      <c r="A2898" s="1248" t="s">
        <v>6206</v>
      </c>
      <c r="B2898" s="1256" t="s">
        <v>6207</v>
      </c>
    </row>
    <row r="2899" spans="1:2">
      <c r="A2899" s="1263" t="s">
        <v>5833</v>
      </c>
      <c r="B2899" s="1239" t="s">
        <v>5834</v>
      </c>
    </row>
    <row r="2900" spans="1:2">
      <c r="A2900" s="1263" t="s">
        <v>5835</v>
      </c>
      <c r="B2900" s="1256" t="s">
        <v>5836</v>
      </c>
    </row>
    <row r="2901" spans="1:2">
      <c r="A2901" s="1248" t="s">
        <v>5837</v>
      </c>
      <c r="B2901" s="1256" t="s">
        <v>5838</v>
      </c>
    </row>
    <row r="2902" spans="1:2">
      <c r="A2902" s="1248" t="s">
        <v>6694</v>
      </c>
      <c r="B2902" s="1249" t="s">
        <v>6695</v>
      </c>
    </row>
    <row r="2903" spans="1:2">
      <c r="A2903" s="1260" t="s">
        <v>5946</v>
      </c>
      <c r="B2903" s="1242" t="s">
        <v>5947</v>
      </c>
    </row>
    <row r="2904" spans="1:2">
      <c r="A2904" s="1238" t="s">
        <v>6151</v>
      </c>
      <c r="B2904" s="1239" t="s">
        <v>6152</v>
      </c>
    </row>
    <row r="2905" spans="1:2">
      <c r="A2905" s="1265" t="s">
        <v>6151</v>
      </c>
      <c r="B2905" s="1266" t="s">
        <v>6752</v>
      </c>
    </row>
    <row r="2906" spans="1:2">
      <c r="A2906" s="569" t="s">
        <v>2598</v>
      </c>
      <c r="B2906" s="1242" t="s">
        <v>2599</v>
      </c>
    </row>
    <row r="2907" spans="1:2">
      <c r="A2907" s="569" t="s">
        <v>2602</v>
      </c>
      <c r="B2907" s="1242" t="s">
        <v>2603</v>
      </c>
    </row>
    <row r="2908" spans="1:2">
      <c r="A2908" s="569" t="s">
        <v>2606</v>
      </c>
      <c r="B2908" s="1242" t="s">
        <v>2605</v>
      </c>
    </row>
    <row r="2909" spans="1:2">
      <c r="A2909" s="569" t="s">
        <v>2609</v>
      </c>
      <c r="B2909" s="1242" t="s">
        <v>2610</v>
      </c>
    </row>
    <row r="2910" spans="1:2">
      <c r="A2910" s="569" t="s">
        <v>2613</v>
      </c>
      <c r="B2910" s="1242" t="s">
        <v>2614</v>
      </c>
    </row>
    <row r="2911" spans="1:2">
      <c r="A2911" s="569" t="s">
        <v>2743</v>
      </c>
      <c r="B2911" s="1242" t="s">
        <v>2618</v>
      </c>
    </row>
    <row r="2912" spans="1:2">
      <c r="A2912" s="569" t="s">
        <v>2617</v>
      </c>
      <c r="B2912" s="1242" t="s">
        <v>2618</v>
      </c>
    </row>
    <row r="2913" spans="1:2">
      <c r="A2913" s="569" t="s">
        <v>2621</v>
      </c>
      <c r="B2913" s="1242" t="s">
        <v>2622</v>
      </c>
    </row>
    <row r="2914" spans="1:2">
      <c r="A2914" s="569" t="s">
        <v>2645</v>
      </c>
      <c r="B2914" s="1242" t="s">
        <v>2644</v>
      </c>
    </row>
    <row r="2915" spans="1:2">
      <c r="A2915" s="569" t="s">
        <v>2656</v>
      </c>
      <c r="B2915" s="1242" t="s">
        <v>2657</v>
      </c>
    </row>
    <row r="2916" spans="1:2">
      <c r="A2916" s="569" t="s">
        <v>2660</v>
      </c>
      <c r="B2916" s="1242" t="s">
        <v>2661</v>
      </c>
    </row>
    <row r="2917" spans="1:2">
      <c r="A2917" s="569" t="s">
        <v>2664</v>
      </c>
      <c r="B2917" s="1242" t="s">
        <v>2665</v>
      </c>
    </row>
    <row r="2918" spans="1:2">
      <c r="A2918" s="569" t="s">
        <v>2668</v>
      </c>
      <c r="B2918" s="1242" t="s">
        <v>2669</v>
      </c>
    </row>
    <row r="2919" spans="1:2">
      <c r="A2919" s="569" t="s">
        <v>2672</v>
      </c>
      <c r="B2919" s="1242" t="s">
        <v>2671</v>
      </c>
    </row>
    <row r="2920" spans="1:2">
      <c r="A2920" s="569" t="s">
        <v>2675</v>
      </c>
      <c r="B2920" s="1242" t="s">
        <v>2676</v>
      </c>
    </row>
    <row r="2921" spans="1:2">
      <c r="A2921" s="569" t="s">
        <v>2679</v>
      </c>
      <c r="B2921" s="1242" t="s">
        <v>2680</v>
      </c>
    </row>
    <row r="2922" spans="1:2">
      <c r="A2922" s="569" t="s">
        <v>2683</v>
      </c>
      <c r="B2922" s="1242" t="s">
        <v>2684</v>
      </c>
    </row>
    <row r="2923" spans="1:2">
      <c r="A2923" s="569" t="s">
        <v>2687</v>
      </c>
      <c r="B2923" s="1242" t="s">
        <v>2688</v>
      </c>
    </row>
    <row r="2924" spans="1:2">
      <c r="A2924" s="569" t="s">
        <v>2691</v>
      </c>
      <c r="B2924" s="1242" t="s">
        <v>2692</v>
      </c>
    </row>
    <row r="2925" spans="1:2">
      <c r="A2925" s="569" t="s">
        <v>2695</v>
      </c>
      <c r="B2925" s="1242" t="s">
        <v>2696</v>
      </c>
    </row>
    <row r="2926" spans="1:2">
      <c r="A2926" s="569" t="s">
        <v>2699</v>
      </c>
      <c r="B2926" s="1242" t="s">
        <v>2700</v>
      </c>
    </row>
    <row r="2927" spans="1:2">
      <c r="A2927" s="569" t="s">
        <v>2699</v>
      </c>
      <c r="B2927" s="1242" t="s">
        <v>2703</v>
      </c>
    </row>
    <row r="2928" spans="1:2">
      <c r="A2928" s="569" t="s">
        <v>2706</v>
      </c>
      <c r="B2928" s="1242" t="s">
        <v>2707</v>
      </c>
    </row>
    <row r="2929" spans="1:2">
      <c r="A2929" s="569" t="s">
        <v>2710</v>
      </c>
      <c r="B2929" s="1242" t="s">
        <v>2711</v>
      </c>
    </row>
    <row r="2930" spans="1:2" ht="27" customHeight="1">
      <c r="A2930" s="569" t="s">
        <v>2717</v>
      </c>
      <c r="B2930" s="1242" t="s">
        <v>2718</v>
      </c>
    </row>
    <row r="2931" spans="1:2">
      <c r="A2931" s="569" t="s">
        <v>2721</v>
      </c>
      <c r="B2931" s="1242" t="s">
        <v>2722</v>
      </c>
    </row>
    <row r="2932" spans="1:2" ht="24" customHeight="1">
      <c r="A2932" s="569" t="s">
        <v>2725</v>
      </c>
      <c r="B2932" s="1242" t="s">
        <v>2726</v>
      </c>
    </row>
    <row r="2933" spans="1:2">
      <c r="A2933" s="569" t="s">
        <v>2729</v>
      </c>
      <c r="B2933" s="1242" t="s">
        <v>2730</v>
      </c>
    </row>
    <row r="2934" spans="1:2">
      <c r="A2934" s="569" t="s">
        <v>2733</v>
      </c>
      <c r="B2934" s="1242" t="s">
        <v>2734</v>
      </c>
    </row>
    <row r="2935" spans="1:2">
      <c r="A2935" s="569" t="s">
        <v>2737</v>
      </c>
      <c r="B2935" s="1242" t="s">
        <v>2738</v>
      </c>
    </row>
    <row r="2936" spans="1:2" ht="15" customHeight="1">
      <c r="A2936" s="1265" t="s">
        <v>6753</v>
      </c>
      <c r="B2936" s="1266" t="s">
        <v>6754</v>
      </c>
    </row>
    <row r="2937" spans="1:2" ht="16.5" customHeight="1">
      <c r="A2937" s="1265" t="s">
        <v>6755</v>
      </c>
      <c r="B2937" s="1266" t="s">
        <v>6050</v>
      </c>
    </row>
    <row r="2938" spans="1:2">
      <c r="A2938" s="569"/>
      <c r="B2938" s="1242"/>
    </row>
    <row r="2939" spans="1:2" ht="15">
      <c r="A2939"/>
      <c r="B2939"/>
    </row>
    <row r="2940" spans="1:2" ht="15">
      <c r="A2940"/>
      <c r="B2940"/>
    </row>
    <row r="2941" spans="1:2" ht="15">
      <c r="A2941"/>
      <c r="B2941"/>
    </row>
    <row r="2942" spans="1:2" ht="15">
      <c r="A2942"/>
      <c r="B2942"/>
    </row>
    <row r="2943" spans="1:2" ht="15">
      <c r="A2943"/>
      <c r="B2943"/>
    </row>
    <row r="2944" spans="1:2" ht="15">
      <c r="A2944"/>
      <c r="B2944"/>
    </row>
    <row r="2945" spans="1:2" ht="15">
      <c r="A2945"/>
      <c r="B2945"/>
    </row>
    <row r="2946" spans="1:2" ht="15">
      <c r="A2946"/>
      <c r="B2946"/>
    </row>
    <row r="2947" spans="1:2" ht="15">
      <c r="A2947"/>
      <c r="B2947"/>
    </row>
    <row r="2948" spans="1:2" ht="15">
      <c r="A2948"/>
      <c r="B2948"/>
    </row>
    <row r="2949" spans="1:2" ht="15">
      <c r="A2949"/>
      <c r="B2949"/>
    </row>
    <row r="2950" spans="1:2" ht="15">
      <c r="A2950"/>
      <c r="B2950"/>
    </row>
    <row r="2951" spans="1:2" ht="15">
      <c r="A2951"/>
      <c r="B2951"/>
    </row>
    <row r="2952" spans="1:2" ht="15">
      <c r="A2952"/>
      <c r="B2952"/>
    </row>
    <row r="2953" spans="1:2" ht="15">
      <c r="A2953"/>
      <c r="B2953"/>
    </row>
    <row r="2954" spans="1:2" ht="15">
      <c r="A2954"/>
      <c r="B2954"/>
    </row>
    <row r="2955" spans="1:2" ht="15">
      <c r="A2955"/>
      <c r="B2955"/>
    </row>
    <row r="2956" spans="1:2" ht="15">
      <c r="A2956"/>
      <c r="B2956"/>
    </row>
    <row r="2957" spans="1:2" ht="15">
      <c r="A2957"/>
      <c r="B2957"/>
    </row>
    <row r="2958" spans="1:2" ht="15">
      <c r="A2958"/>
      <c r="B2958"/>
    </row>
    <row r="2959" spans="1:2" ht="15">
      <c r="A2959"/>
      <c r="B2959"/>
    </row>
    <row r="2960" spans="1:2" ht="15">
      <c r="A2960"/>
      <c r="B2960"/>
    </row>
    <row r="2961" spans="1:2" ht="15">
      <c r="A2961"/>
      <c r="B2961"/>
    </row>
    <row r="2962" spans="1:2" ht="15">
      <c r="A2962"/>
      <c r="B2962"/>
    </row>
    <row r="2963" spans="1:2" ht="15">
      <c r="A2963"/>
      <c r="B2963"/>
    </row>
    <row r="2964" spans="1:2" ht="15">
      <c r="A2964"/>
      <c r="B2964"/>
    </row>
    <row r="2965" spans="1:2" ht="15">
      <c r="A2965"/>
      <c r="B2965"/>
    </row>
    <row r="2966" spans="1:2" ht="15">
      <c r="A2966"/>
      <c r="B2966"/>
    </row>
    <row r="2967" spans="1:2" ht="15">
      <c r="A2967"/>
      <c r="B2967"/>
    </row>
    <row r="2968" spans="1:2" ht="15">
      <c r="A2968"/>
      <c r="B2968"/>
    </row>
    <row r="2969" spans="1:2" ht="15">
      <c r="A2969"/>
      <c r="B2969"/>
    </row>
    <row r="2970" spans="1:2" ht="15">
      <c r="A2970"/>
      <c r="B2970"/>
    </row>
    <row r="2971" spans="1:2" ht="15">
      <c r="A2971"/>
      <c r="B2971"/>
    </row>
    <row r="2972" spans="1:2" ht="15">
      <c r="A2972"/>
      <c r="B2972"/>
    </row>
    <row r="2973" spans="1:2" ht="15">
      <c r="A2973"/>
      <c r="B2973"/>
    </row>
    <row r="2974" spans="1:2" ht="15">
      <c r="A2974"/>
      <c r="B2974"/>
    </row>
    <row r="2975" spans="1:2" ht="15">
      <c r="A2975"/>
      <c r="B2975"/>
    </row>
    <row r="2976" spans="1:2" ht="15">
      <c r="A2976"/>
      <c r="B2976"/>
    </row>
    <row r="2977" spans="1:2" ht="15">
      <c r="A2977"/>
      <c r="B2977"/>
    </row>
    <row r="2978" spans="1:2" ht="15">
      <c r="A2978"/>
      <c r="B2978"/>
    </row>
    <row r="2979" spans="1:2" ht="15">
      <c r="A2979"/>
      <c r="B2979"/>
    </row>
    <row r="2980" spans="1:2" ht="15">
      <c r="A2980"/>
      <c r="B2980"/>
    </row>
    <row r="2981" spans="1:2" ht="15">
      <c r="A2981"/>
      <c r="B2981"/>
    </row>
    <row r="2982" spans="1:2" ht="15">
      <c r="A2982"/>
      <c r="B2982"/>
    </row>
    <row r="2983" spans="1:2" ht="15">
      <c r="A2983"/>
      <c r="B2983"/>
    </row>
    <row r="2984" spans="1:2" ht="15">
      <c r="A2984"/>
      <c r="B2984"/>
    </row>
    <row r="2985" spans="1:2" ht="15">
      <c r="A2985"/>
      <c r="B2985"/>
    </row>
    <row r="2986" spans="1:2" ht="15">
      <c r="A2986"/>
      <c r="B2986"/>
    </row>
    <row r="2987" spans="1:2" ht="15">
      <c r="A2987"/>
      <c r="B2987"/>
    </row>
    <row r="2988" spans="1:2" ht="15">
      <c r="A2988"/>
      <c r="B2988"/>
    </row>
    <row r="2989" spans="1:2" ht="15">
      <c r="A2989"/>
      <c r="B2989"/>
    </row>
    <row r="2990" spans="1:2" ht="15">
      <c r="A2990"/>
      <c r="B2990"/>
    </row>
    <row r="2991" spans="1:2" ht="15">
      <c r="A2991"/>
      <c r="B2991"/>
    </row>
    <row r="2992" spans="1:2" ht="15">
      <c r="A2992"/>
      <c r="B2992"/>
    </row>
    <row r="2993" spans="1:2" ht="15">
      <c r="A2993"/>
      <c r="B2993"/>
    </row>
    <row r="2994" spans="1:2" ht="15">
      <c r="A2994"/>
      <c r="B2994"/>
    </row>
    <row r="2995" spans="1:2" ht="15">
      <c r="A2995"/>
      <c r="B2995"/>
    </row>
    <row r="2996" spans="1:2" ht="15">
      <c r="A2996"/>
      <c r="B2996"/>
    </row>
    <row r="2997" spans="1:2" ht="15">
      <c r="A2997"/>
      <c r="B2997"/>
    </row>
    <row r="2998" spans="1:2" ht="15">
      <c r="A2998"/>
      <c r="B2998"/>
    </row>
    <row r="2999" spans="1:2" ht="15">
      <c r="A2999"/>
      <c r="B2999"/>
    </row>
    <row r="3000" spans="1:2" ht="15">
      <c r="A3000"/>
      <c r="B3000"/>
    </row>
    <row r="3001" spans="1:2" ht="15">
      <c r="A3001"/>
      <c r="B3001"/>
    </row>
    <row r="3002" spans="1:2" ht="15">
      <c r="A3002"/>
      <c r="B3002"/>
    </row>
    <row r="3003" spans="1:2" ht="15">
      <c r="A3003"/>
      <c r="B3003"/>
    </row>
    <row r="3004" spans="1:2" ht="15">
      <c r="A3004"/>
      <c r="B3004"/>
    </row>
    <row r="3005" spans="1:2" ht="15">
      <c r="A3005"/>
      <c r="B3005"/>
    </row>
    <row r="3006" spans="1:2" ht="15">
      <c r="A3006"/>
      <c r="B3006"/>
    </row>
    <row r="3007" spans="1:2" ht="15">
      <c r="A3007"/>
      <c r="B3007"/>
    </row>
    <row r="3008" spans="1:2" ht="15">
      <c r="A3008"/>
      <c r="B3008"/>
    </row>
    <row r="3009" spans="1:2" ht="15">
      <c r="A3009"/>
      <c r="B3009"/>
    </row>
    <row r="3010" spans="1:2" ht="15">
      <c r="A3010"/>
      <c r="B3010"/>
    </row>
    <row r="3011" spans="1:2" ht="15">
      <c r="A3011"/>
      <c r="B3011"/>
    </row>
    <row r="3012" spans="1:2" ht="15">
      <c r="A3012"/>
      <c r="B3012"/>
    </row>
    <row r="3013" spans="1:2" ht="15">
      <c r="A3013"/>
      <c r="B3013"/>
    </row>
    <row r="3014" spans="1:2" ht="15">
      <c r="A3014"/>
      <c r="B3014"/>
    </row>
    <row r="3015" spans="1:2" ht="15">
      <c r="A3015"/>
      <c r="B3015"/>
    </row>
    <row r="3016" spans="1:2" ht="15">
      <c r="A3016"/>
      <c r="B3016"/>
    </row>
    <row r="3017" spans="1:2" ht="15">
      <c r="A3017"/>
      <c r="B3017"/>
    </row>
    <row r="3018" spans="1:2" ht="15">
      <c r="A3018"/>
      <c r="B3018"/>
    </row>
    <row r="3019" spans="1:2" ht="15">
      <c r="A3019"/>
      <c r="B3019"/>
    </row>
    <row r="3020" spans="1:2" ht="15">
      <c r="A3020"/>
      <c r="B3020"/>
    </row>
    <row r="3021" spans="1:2" ht="15">
      <c r="A3021"/>
      <c r="B3021"/>
    </row>
    <row r="3022" spans="1:2" ht="15">
      <c r="A3022"/>
      <c r="B3022"/>
    </row>
    <row r="3023" spans="1:2" ht="15">
      <c r="A3023"/>
      <c r="B3023"/>
    </row>
    <row r="3024" spans="1:2" ht="15">
      <c r="A3024"/>
      <c r="B3024"/>
    </row>
    <row r="3025" spans="1:2" ht="15">
      <c r="A3025"/>
      <c r="B3025"/>
    </row>
    <row r="3026" spans="1:2" ht="15">
      <c r="A3026"/>
      <c r="B3026"/>
    </row>
    <row r="3027" spans="1:2" ht="15">
      <c r="A3027"/>
      <c r="B3027"/>
    </row>
    <row r="3028" spans="1:2" ht="15">
      <c r="A3028"/>
      <c r="B3028"/>
    </row>
    <row r="3029" spans="1:2" ht="15">
      <c r="A3029"/>
      <c r="B3029"/>
    </row>
    <row r="3030" spans="1:2" ht="15">
      <c r="A3030"/>
      <c r="B3030"/>
    </row>
    <row r="3031" spans="1:2" ht="15">
      <c r="A3031"/>
      <c r="B3031"/>
    </row>
    <row r="3032" spans="1:2" ht="15">
      <c r="A3032"/>
      <c r="B3032"/>
    </row>
    <row r="3033" spans="1:2" ht="15">
      <c r="A3033"/>
      <c r="B3033"/>
    </row>
    <row r="3034" spans="1:2" ht="15">
      <c r="A3034"/>
      <c r="B3034"/>
    </row>
    <row r="3035" spans="1:2" ht="15">
      <c r="A3035"/>
      <c r="B3035"/>
    </row>
    <row r="3036" spans="1:2" ht="15">
      <c r="A3036"/>
      <c r="B3036"/>
    </row>
    <row r="3037" spans="1:2" ht="15">
      <c r="A3037"/>
      <c r="B3037"/>
    </row>
    <row r="3038" spans="1:2" ht="15">
      <c r="A3038"/>
      <c r="B3038"/>
    </row>
    <row r="3039" spans="1:2" ht="15">
      <c r="A3039"/>
      <c r="B3039"/>
    </row>
    <row r="3040" spans="1:2" ht="15">
      <c r="A3040"/>
      <c r="B3040"/>
    </row>
    <row r="3041" spans="1:2" ht="15">
      <c r="A3041"/>
      <c r="B3041"/>
    </row>
    <row r="3042" spans="1:2" ht="15">
      <c r="A3042"/>
      <c r="B3042"/>
    </row>
    <row r="3043" spans="1:2" ht="15">
      <c r="A3043"/>
      <c r="B3043"/>
    </row>
    <row r="3044" spans="1:2" ht="15">
      <c r="A3044"/>
      <c r="B3044"/>
    </row>
    <row r="3045" spans="1:2" ht="15">
      <c r="A3045"/>
      <c r="B3045"/>
    </row>
    <row r="3046" spans="1:2" ht="15">
      <c r="A3046"/>
      <c r="B3046"/>
    </row>
    <row r="3047" spans="1:2" ht="15">
      <c r="A3047"/>
      <c r="B3047"/>
    </row>
    <row r="3048" spans="1:2" ht="15">
      <c r="A3048"/>
      <c r="B3048"/>
    </row>
    <row r="3049" spans="1:2" ht="15">
      <c r="A3049"/>
      <c r="B3049"/>
    </row>
    <row r="3050" spans="1:2" ht="15">
      <c r="A3050"/>
      <c r="B3050"/>
    </row>
    <row r="3051" spans="1:2" ht="15">
      <c r="A3051"/>
      <c r="B3051"/>
    </row>
    <row r="3052" spans="1:2" ht="15">
      <c r="A3052"/>
      <c r="B3052"/>
    </row>
    <row r="3053" spans="1:2" ht="15">
      <c r="A3053"/>
      <c r="B3053"/>
    </row>
    <row r="3054" spans="1:2" ht="15">
      <c r="A3054"/>
      <c r="B3054"/>
    </row>
    <row r="3055" spans="1:2" ht="15">
      <c r="A3055"/>
      <c r="B3055"/>
    </row>
    <row r="3056" spans="1:2" ht="15">
      <c r="A3056"/>
      <c r="B3056"/>
    </row>
    <row r="3057" spans="1:2" ht="15">
      <c r="A3057"/>
      <c r="B3057"/>
    </row>
    <row r="3058" spans="1:2" ht="15">
      <c r="A3058"/>
      <c r="B3058"/>
    </row>
    <row r="3059" spans="1:2" ht="15">
      <c r="A3059"/>
      <c r="B3059"/>
    </row>
    <row r="3060" spans="1:2" ht="15">
      <c r="A3060"/>
      <c r="B3060"/>
    </row>
    <row r="3061" spans="1:2" ht="15">
      <c r="A3061"/>
      <c r="B3061"/>
    </row>
    <row r="3062" spans="1:2" ht="15">
      <c r="A3062"/>
      <c r="B3062"/>
    </row>
    <row r="3063" spans="1:2" ht="15">
      <c r="A3063"/>
      <c r="B3063"/>
    </row>
    <row r="3064" spans="1:2" ht="15">
      <c r="A3064"/>
      <c r="B3064"/>
    </row>
    <row r="3065" spans="1:2" ht="15">
      <c r="A3065"/>
      <c r="B3065"/>
    </row>
    <row r="3066" spans="1:2" ht="15">
      <c r="A3066"/>
      <c r="B3066"/>
    </row>
    <row r="3067" spans="1:2" ht="15">
      <c r="A3067"/>
      <c r="B3067"/>
    </row>
    <row r="3068" spans="1:2" ht="15">
      <c r="A3068"/>
      <c r="B3068"/>
    </row>
    <row r="3069" spans="1:2" ht="15">
      <c r="A3069"/>
      <c r="B3069"/>
    </row>
    <row r="3070" spans="1:2" ht="15">
      <c r="A3070"/>
      <c r="B3070"/>
    </row>
    <row r="3071" spans="1:2" ht="15">
      <c r="A3071"/>
      <c r="B3071"/>
    </row>
    <row r="3072" spans="1:2" ht="15">
      <c r="A3072"/>
      <c r="B3072"/>
    </row>
    <row r="3073" spans="1:2" ht="15">
      <c r="A3073"/>
      <c r="B3073"/>
    </row>
    <row r="3074" spans="1:2" ht="15">
      <c r="A3074"/>
      <c r="B3074"/>
    </row>
    <row r="3075" spans="1:2" ht="15">
      <c r="A3075"/>
      <c r="B3075"/>
    </row>
    <row r="3076" spans="1:2" ht="15">
      <c r="A3076"/>
      <c r="B3076"/>
    </row>
    <row r="3077" spans="1:2" ht="15">
      <c r="A3077"/>
      <c r="B3077"/>
    </row>
    <row r="3078" spans="1:2" ht="15">
      <c r="A3078"/>
      <c r="B3078"/>
    </row>
    <row r="3079" spans="1:2" ht="15">
      <c r="A3079"/>
      <c r="B3079"/>
    </row>
    <row r="3080" spans="1:2" ht="15">
      <c r="A3080"/>
      <c r="B3080"/>
    </row>
    <row r="3081" spans="1:2" ht="15">
      <c r="A3081"/>
      <c r="B3081"/>
    </row>
    <row r="3082" spans="1:2" ht="15">
      <c r="A3082"/>
      <c r="B3082"/>
    </row>
    <row r="3083" spans="1:2" ht="15">
      <c r="A3083"/>
      <c r="B3083"/>
    </row>
    <row r="3084" spans="1:2" ht="15">
      <c r="A3084"/>
      <c r="B3084"/>
    </row>
    <row r="3085" spans="1:2" ht="15">
      <c r="A3085"/>
      <c r="B3085"/>
    </row>
    <row r="3086" spans="1:2" ht="15">
      <c r="A3086"/>
      <c r="B3086"/>
    </row>
    <row r="3087" spans="1:2" ht="15">
      <c r="A3087"/>
      <c r="B3087"/>
    </row>
    <row r="3088" spans="1:2" ht="15">
      <c r="A3088"/>
      <c r="B3088"/>
    </row>
    <row r="3089" spans="1:2" ht="15">
      <c r="A3089"/>
      <c r="B3089"/>
    </row>
    <row r="3090" spans="1:2" ht="15">
      <c r="A3090"/>
      <c r="B3090"/>
    </row>
    <row r="3091" spans="1:2" ht="15">
      <c r="A3091"/>
      <c r="B3091"/>
    </row>
    <row r="3092" spans="1:2" ht="15">
      <c r="A3092"/>
      <c r="B3092"/>
    </row>
    <row r="3093" spans="1:2" ht="15">
      <c r="A3093"/>
      <c r="B3093"/>
    </row>
    <row r="3094" spans="1:2" ht="15">
      <c r="A3094"/>
      <c r="B3094"/>
    </row>
    <row r="3095" spans="1:2" ht="15">
      <c r="A3095"/>
      <c r="B3095"/>
    </row>
    <row r="3096" spans="1:2" ht="15">
      <c r="A3096"/>
      <c r="B3096"/>
    </row>
    <row r="3097" spans="1:2" ht="15">
      <c r="A3097"/>
      <c r="B3097"/>
    </row>
    <row r="3098" spans="1:2" ht="15">
      <c r="A3098"/>
      <c r="B3098"/>
    </row>
    <row r="3099" spans="1:2" ht="15">
      <c r="A3099"/>
      <c r="B3099"/>
    </row>
    <row r="3100" spans="1:2" ht="15">
      <c r="A3100"/>
      <c r="B3100"/>
    </row>
    <row r="3101" spans="1:2" ht="15">
      <c r="A3101"/>
      <c r="B3101"/>
    </row>
    <row r="3102" spans="1:2" ht="15">
      <c r="A3102"/>
      <c r="B3102"/>
    </row>
    <row r="3103" spans="1:2" ht="15">
      <c r="A3103"/>
      <c r="B3103"/>
    </row>
    <row r="3104" spans="1:2" ht="15">
      <c r="A3104"/>
      <c r="B3104"/>
    </row>
    <row r="3105" spans="1:2" ht="15">
      <c r="A3105"/>
      <c r="B3105"/>
    </row>
    <row r="3106" spans="1:2" ht="15">
      <c r="A3106"/>
      <c r="B3106"/>
    </row>
    <row r="3107" spans="1:2" ht="15">
      <c r="A3107"/>
      <c r="B3107"/>
    </row>
    <row r="3108" spans="1:2" ht="15">
      <c r="A3108"/>
      <c r="B3108"/>
    </row>
    <row r="3109" spans="1:2" ht="15">
      <c r="A3109"/>
      <c r="B3109"/>
    </row>
    <row r="3110" spans="1:2" ht="15">
      <c r="A3110"/>
      <c r="B3110"/>
    </row>
    <row r="3111" spans="1:2" ht="15">
      <c r="A3111"/>
      <c r="B3111"/>
    </row>
    <row r="3112" spans="1:2" ht="15">
      <c r="A3112"/>
      <c r="B3112"/>
    </row>
    <row r="3113" spans="1:2" ht="15">
      <c r="A3113"/>
      <c r="B3113"/>
    </row>
    <row r="3114" spans="1:2" ht="15">
      <c r="A3114"/>
      <c r="B3114"/>
    </row>
    <row r="3115" spans="1:2" ht="15">
      <c r="A3115"/>
      <c r="B3115"/>
    </row>
    <row r="3116" spans="1:2" ht="15">
      <c r="A3116"/>
      <c r="B3116"/>
    </row>
    <row r="3117" spans="1:2" ht="15">
      <c r="A3117"/>
      <c r="B3117"/>
    </row>
    <row r="3118" spans="1:2" ht="15">
      <c r="A3118"/>
      <c r="B3118"/>
    </row>
    <row r="3119" spans="1:2" ht="15">
      <c r="A3119"/>
      <c r="B3119"/>
    </row>
    <row r="3120" spans="1:2" ht="15">
      <c r="A3120"/>
      <c r="B3120"/>
    </row>
    <row r="3121" spans="1:2" ht="15">
      <c r="A3121"/>
      <c r="B3121"/>
    </row>
    <row r="3122" spans="1:2" ht="15">
      <c r="A3122"/>
      <c r="B3122"/>
    </row>
    <row r="3123" spans="1:2" ht="15">
      <c r="A3123"/>
      <c r="B3123"/>
    </row>
    <row r="3124" spans="1:2" ht="15">
      <c r="A3124"/>
      <c r="B3124"/>
    </row>
    <row r="3125" spans="1:2" ht="15">
      <c r="A3125"/>
      <c r="B3125"/>
    </row>
    <row r="3126" spans="1:2" ht="15">
      <c r="A3126"/>
      <c r="B3126"/>
    </row>
    <row r="3127" spans="1:2" ht="15">
      <c r="A3127"/>
      <c r="B3127"/>
    </row>
    <row r="3128" spans="1:2" ht="15">
      <c r="A3128"/>
      <c r="B3128"/>
    </row>
    <row r="3129" spans="1:2" ht="15">
      <c r="A3129"/>
      <c r="B3129"/>
    </row>
    <row r="3130" spans="1:2" ht="15">
      <c r="A3130"/>
      <c r="B3130"/>
    </row>
    <row r="3131" spans="1:2" ht="15">
      <c r="A3131"/>
      <c r="B3131"/>
    </row>
    <row r="3132" spans="1:2" ht="15">
      <c r="A3132"/>
      <c r="B3132"/>
    </row>
    <row r="3133" spans="1:2" ht="15">
      <c r="A3133"/>
      <c r="B3133"/>
    </row>
    <row r="3134" spans="1:2" ht="15">
      <c r="A3134"/>
      <c r="B3134"/>
    </row>
    <row r="3135" spans="1:2" ht="15">
      <c r="A3135"/>
      <c r="B3135"/>
    </row>
    <row r="3136" spans="1:2" ht="15">
      <c r="A3136"/>
      <c r="B3136"/>
    </row>
    <row r="3137" spans="1:2" ht="15">
      <c r="A3137"/>
      <c r="B3137"/>
    </row>
    <row r="3138" spans="1:2" ht="15">
      <c r="A3138"/>
      <c r="B3138"/>
    </row>
    <row r="3139" spans="1:2" ht="15">
      <c r="A3139"/>
      <c r="B3139"/>
    </row>
    <row r="3140" spans="1:2" ht="15">
      <c r="A3140"/>
      <c r="B3140"/>
    </row>
    <row r="3141" spans="1:2" ht="15">
      <c r="A3141"/>
      <c r="B3141"/>
    </row>
    <row r="3142" spans="1:2" ht="15">
      <c r="A3142"/>
      <c r="B3142"/>
    </row>
    <row r="3143" spans="1:2" ht="15">
      <c r="A3143"/>
      <c r="B3143"/>
    </row>
    <row r="3144" spans="1:2" ht="15">
      <c r="A3144"/>
      <c r="B3144"/>
    </row>
    <row r="3145" spans="1:2" ht="15">
      <c r="A3145"/>
      <c r="B3145"/>
    </row>
    <row r="3146" spans="1:2" ht="15">
      <c r="A3146"/>
      <c r="B3146"/>
    </row>
    <row r="3147" spans="1:2" ht="15">
      <c r="A3147"/>
      <c r="B3147"/>
    </row>
    <row r="3148" spans="1:2" ht="15">
      <c r="A3148"/>
      <c r="B3148"/>
    </row>
    <row r="3149" spans="1:2" ht="15">
      <c r="A3149"/>
      <c r="B3149"/>
    </row>
    <row r="3150" spans="1:2" ht="15">
      <c r="A3150"/>
      <c r="B3150"/>
    </row>
    <row r="3151" spans="1:2" ht="15">
      <c r="A3151"/>
      <c r="B3151"/>
    </row>
    <row r="3152" spans="1:2" ht="15">
      <c r="A3152"/>
      <c r="B3152"/>
    </row>
    <row r="3153" spans="1:2" ht="15">
      <c r="A3153"/>
      <c r="B3153"/>
    </row>
    <row r="3154" spans="1:2" ht="15">
      <c r="A3154"/>
      <c r="B3154"/>
    </row>
    <row r="3155" spans="1:2" ht="15">
      <c r="A3155"/>
      <c r="B3155"/>
    </row>
    <row r="3156" spans="1:2" ht="15">
      <c r="A3156"/>
      <c r="B3156"/>
    </row>
    <row r="3157" spans="1:2" ht="15">
      <c r="A3157"/>
      <c r="B3157"/>
    </row>
    <row r="3158" spans="1:2" ht="15">
      <c r="A3158"/>
      <c r="B3158"/>
    </row>
    <row r="3159" spans="1:2" ht="15">
      <c r="A3159"/>
      <c r="B3159"/>
    </row>
    <row r="3160" spans="1:2" ht="15">
      <c r="A3160"/>
      <c r="B3160"/>
    </row>
    <row r="3161" spans="1:2" ht="15">
      <c r="A3161"/>
      <c r="B3161"/>
    </row>
    <row r="3162" spans="1:2" ht="15">
      <c r="A3162"/>
      <c r="B3162"/>
    </row>
    <row r="3163" spans="1:2" ht="15">
      <c r="A3163"/>
      <c r="B3163"/>
    </row>
    <row r="3164" spans="1:2" ht="15">
      <c r="A3164"/>
      <c r="B3164"/>
    </row>
    <row r="3165" spans="1:2" ht="15">
      <c r="A3165"/>
      <c r="B3165"/>
    </row>
    <row r="3166" spans="1:2" ht="15">
      <c r="A3166"/>
      <c r="B3166"/>
    </row>
    <row r="3167" spans="1:2" ht="15">
      <c r="A3167"/>
      <c r="B3167"/>
    </row>
    <row r="3168" spans="1:2" ht="15">
      <c r="A3168"/>
      <c r="B3168"/>
    </row>
    <row r="3169" spans="1:2" ht="15">
      <c r="A3169"/>
      <c r="B3169"/>
    </row>
    <row r="3170" spans="1:2" ht="15">
      <c r="A3170"/>
      <c r="B3170"/>
    </row>
    <row r="3171" spans="1:2" ht="15">
      <c r="A3171"/>
      <c r="B3171"/>
    </row>
    <row r="3172" spans="1:2" ht="15">
      <c r="A3172"/>
      <c r="B3172"/>
    </row>
    <row r="3173" spans="1:2" ht="15">
      <c r="A3173"/>
      <c r="B3173"/>
    </row>
    <row r="3174" spans="1:2" ht="15">
      <c r="A3174"/>
      <c r="B3174"/>
    </row>
    <row r="3175" spans="1:2" ht="15">
      <c r="A3175"/>
      <c r="B3175"/>
    </row>
    <row r="3176" spans="1:2" ht="15">
      <c r="A3176"/>
      <c r="B3176"/>
    </row>
    <row r="3177" spans="1:2" ht="15">
      <c r="A3177"/>
      <c r="B3177"/>
    </row>
    <row r="3178" spans="1:2" ht="15">
      <c r="A3178"/>
      <c r="B3178"/>
    </row>
    <row r="3179" spans="1:2" ht="15">
      <c r="A3179"/>
      <c r="B3179"/>
    </row>
    <row r="3180" spans="1:2" ht="15">
      <c r="A3180"/>
      <c r="B3180"/>
    </row>
    <row r="3181" spans="1:2" ht="15">
      <c r="A3181"/>
      <c r="B3181"/>
    </row>
    <row r="3182" spans="1:2" ht="15">
      <c r="A3182"/>
      <c r="B3182"/>
    </row>
    <row r="3183" spans="1:2" ht="15">
      <c r="A3183"/>
      <c r="B3183"/>
    </row>
    <row r="3184" spans="1:2" ht="15">
      <c r="A3184"/>
      <c r="B3184"/>
    </row>
    <row r="3185" spans="1:2" ht="15">
      <c r="A3185"/>
      <c r="B3185"/>
    </row>
    <row r="3186" spans="1:2" ht="15">
      <c r="A3186"/>
      <c r="B3186"/>
    </row>
    <row r="3187" spans="1:2" ht="15">
      <c r="A3187"/>
      <c r="B3187"/>
    </row>
    <row r="3188" spans="1:2" ht="15">
      <c r="A3188"/>
      <c r="B3188"/>
    </row>
    <row r="3189" spans="1:2" ht="15">
      <c r="A3189"/>
      <c r="B3189"/>
    </row>
    <row r="3190" spans="1:2" ht="15">
      <c r="A3190"/>
      <c r="B3190"/>
    </row>
    <row r="3191" spans="1:2" ht="15">
      <c r="A3191"/>
      <c r="B3191"/>
    </row>
    <row r="3192" spans="1:2" ht="15">
      <c r="A3192"/>
      <c r="B3192"/>
    </row>
    <row r="3193" spans="1:2" ht="15">
      <c r="A3193"/>
      <c r="B3193"/>
    </row>
    <row r="3194" spans="1:2" ht="15">
      <c r="A3194"/>
      <c r="B3194"/>
    </row>
    <row r="3195" spans="1:2" ht="15">
      <c r="A3195"/>
      <c r="B3195"/>
    </row>
    <row r="3196" spans="1:2" ht="15">
      <c r="A3196"/>
      <c r="B3196"/>
    </row>
    <row r="3197" spans="1:2" ht="15">
      <c r="A3197"/>
      <c r="B3197"/>
    </row>
    <row r="3198" spans="1:2" ht="15">
      <c r="A3198"/>
      <c r="B3198"/>
    </row>
    <row r="3199" spans="1:2" ht="15">
      <c r="A3199"/>
      <c r="B3199"/>
    </row>
    <row r="3200" spans="1:2" ht="15">
      <c r="A3200"/>
      <c r="B3200"/>
    </row>
    <row r="3201" spans="1:2" ht="15">
      <c r="A3201"/>
      <c r="B3201"/>
    </row>
    <row r="3202" spans="1:2" ht="15">
      <c r="A3202"/>
      <c r="B3202"/>
    </row>
    <row r="3203" spans="1:2" ht="15">
      <c r="A3203"/>
      <c r="B3203"/>
    </row>
    <row r="3204" spans="1:2" ht="15">
      <c r="A3204"/>
      <c r="B3204"/>
    </row>
    <row r="3205" spans="1:2" ht="15">
      <c r="A3205"/>
      <c r="B3205"/>
    </row>
    <row r="3206" spans="1:2" ht="15">
      <c r="A3206"/>
      <c r="B3206"/>
    </row>
    <row r="3207" spans="1:2" ht="15">
      <c r="A3207"/>
      <c r="B3207"/>
    </row>
    <row r="3208" spans="1:2" ht="15">
      <c r="A3208"/>
      <c r="B3208"/>
    </row>
    <row r="3209" spans="1:2" ht="15">
      <c r="A3209"/>
      <c r="B3209"/>
    </row>
    <row r="3210" spans="1:2" ht="15">
      <c r="A3210"/>
      <c r="B3210"/>
    </row>
    <row r="3211" spans="1:2" ht="15">
      <c r="A3211"/>
      <c r="B3211"/>
    </row>
    <row r="3212" spans="1:2" ht="15">
      <c r="A3212"/>
      <c r="B3212"/>
    </row>
    <row r="3213" spans="1:2" ht="15">
      <c r="A3213"/>
      <c r="B3213"/>
    </row>
    <row r="3214" spans="1:2" ht="15">
      <c r="A3214"/>
      <c r="B3214"/>
    </row>
    <row r="3215" spans="1:2" ht="15">
      <c r="A3215"/>
      <c r="B3215"/>
    </row>
    <row r="3216" spans="1:2" ht="15">
      <c r="A3216"/>
      <c r="B3216"/>
    </row>
    <row r="3217" spans="1:2" ht="15">
      <c r="A3217"/>
      <c r="B3217"/>
    </row>
    <row r="3218" spans="1:2" ht="15">
      <c r="A3218"/>
      <c r="B3218"/>
    </row>
    <row r="3219" spans="1:2" ht="15">
      <c r="A3219"/>
      <c r="B3219"/>
    </row>
    <row r="3220" spans="1:2" ht="15">
      <c r="A3220"/>
      <c r="B3220"/>
    </row>
    <row r="3221" spans="1:2" ht="15">
      <c r="A3221"/>
      <c r="B3221"/>
    </row>
    <row r="3222" spans="1:2" ht="15">
      <c r="A3222"/>
      <c r="B3222"/>
    </row>
    <row r="3223" spans="1:2" ht="15">
      <c r="A3223"/>
      <c r="B3223"/>
    </row>
    <row r="3224" spans="1:2" ht="15">
      <c r="A3224"/>
      <c r="B3224"/>
    </row>
    <row r="3225" spans="1:2" ht="15">
      <c r="A3225"/>
      <c r="B3225"/>
    </row>
    <row r="3226" spans="1:2" ht="15">
      <c r="A3226"/>
      <c r="B3226"/>
    </row>
    <row r="3227" spans="1:2" ht="15">
      <c r="A3227"/>
      <c r="B3227"/>
    </row>
    <row r="3228" spans="1:2" ht="15">
      <c r="A3228"/>
      <c r="B3228"/>
    </row>
    <row r="3229" spans="1:2" ht="15">
      <c r="A3229"/>
      <c r="B3229"/>
    </row>
    <row r="3230" spans="1:2" ht="15">
      <c r="A3230"/>
      <c r="B3230"/>
    </row>
    <row r="3231" spans="1:2" ht="15">
      <c r="A3231"/>
      <c r="B3231"/>
    </row>
    <row r="3232" spans="1:2" ht="15">
      <c r="A3232"/>
      <c r="B3232"/>
    </row>
    <row r="3233" spans="1:2" ht="15">
      <c r="A3233"/>
      <c r="B3233"/>
    </row>
    <row r="3234" spans="1:2" ht="15">
      <c r="A3234"/>
      <c r="B3234"/>
    </row>
    <row r="3235" spans="1:2" ht="15">
      <c r="A3235"/>
      <c r="B3235"/>
    </row>
    <row r="3236" spans="1:2" ht="15">
      <c r="A3236"/>
      <c r="B3236"/>
    </row>
    <row r="3237" spans="1:2" ht="15">
      <c r="A3237"/>
      <c r="B3237"/>
    </row>
    <row r="3238" spans="1:2" ht="15">
      <c r="A3238"/>
      <c r="B3238"/>
    </row>
    <row r="3239" spans="1:2" ht="15">
      <c r="A3239"/>
      <c r="B3239"/>
    </row>
    <row r="3240" spans="1:2" ht="15">
      <c r="A3240"/>
      <c r="B3240"/>
    </row>
    <row r="3241" spans="1:2" ht="15">
      <c r="A3241"/>
      <c r="B3241"/>
    </row>
    <row r="3242" spans="1:2" ht="15">
      <c r="A3242"/>
      <c r="B3242"/>
    </row>
    <row r="3243" spans="1:2" ht="15">
      <c r="A3243"/>
      <c r="B3243"/>
    </row>
    <row r="3244" spans="1:2" ht="15">
      <c r="A3244"/>
      <c r="B3244"/>
    </row>
    <row r="3245" spans="1:2" ht="15">
      <c r="A3245"/>
      <c r="B3245"/>
    </row>
    <row r="3246" spans="1:2" ht="15">
      <c r="A3246"/>
      <c r="B3246"/>
    </row>
    <row r="3247" spans="1:2" ht="15">
      <c r="A3247"/>
      <c r="B3247"/>
    </row>
    <row r="3248" spans="1:2" ht="15">
      <c r="A3248"/>
      <c r="B3248"/>
    </row>
    <row r="3249" spans="1:2" ht="15">
      <c r="A3249"/>
      <c r="B3249"/>
    </row>
    <row r="3250" spans="1:2" ht="15">
      <c r="A3250"/>
      <c r="B3250"/>
    </row>
    <row r="3251" spans="1:2" ht="15">
      <c r="A3251"/>
      <c r="B3251"/>
    </row>
    <row r="3252" spans="1:2" ht="15">
      <c r="A3252"/>
      <c r="B3252"/>
    </row>
    <row r="3253" spans="1:2" ht="15">
      <c r="A3253"/>
      <c r="B3253"/>
    </row>
    <row r="3254" spans="1:2" ht="15">
      <c r="A3254"/>
      <c r="B3254"/>
    </row>
    <row r="3255" spans="1:2" ht="15">
      <c r="A3255"/>
      <c r="B3255"/>
    </row>
    <row r="3256" spans="1:2" ht="15">
      <c r="A3256"/>
      <c r="B3256"/>
    </row>
    <row r="3257" spans="1:2" ht="15">
      <c r="A3257"/>
      <c r="B3257"/>
    </row>
    <row r="3258" spans="1:2" ht="15">
      <c r="A3258"/>
      <c r="B3258"/>
    </row>
    <row r="3259" spans="1:2" ht="15">
      <c r="A3259"/>
      <c r="B3259"/>
    </row>
    <row r="3260" spans="1:2" ht="15">
      <c r="A3260"/>
      <c r="B3260"/>
    </row>
    <row r="3261" spans="1:2" ht="15">
      <c r="A3261"/>
      <c r="B3261"/>
    </row>
    <row r="3262" spans="1:2" ht="15">
      <c r="A3262"/>
      <c r="B3262"/>
    </row>
    <row r="3263" spans="1:2" ht="15">
      <c r="A3263"/>
      <c r="B3263"/>
    </row>
    <row r="3264" spans="1:2" ht="15">
      <c r="A3264"/>
      <c r="B3264"/>
    </row>
    <row r="3265" spans="1:2" ht="15">
      <c r="A3265"/>
      <c r="B3265"/>
    </row>
    <row r="3266" spans="1:2" ht="15">
      <c r="A3266"/>
      <c r="B3266"/>
    </row>
    <row r="3267" spans="1:2" ht="15">
      <c r="A3267"/>
      <c r="B3267"/>
    </row>
    <row r="3268" spans="1:2" ht="15">
      <c r="A3268"/>
      <c r="B3268"/>
    </row>
    <row r="3269" spans="1:2" ht="15">
      <c r="A3269"/>
      <c r="B3269"/>
    </row>
    <row r="3270" spans="1:2" ht="15">
      <c r="A3270"/>
      <c r="B3270"/>
    </row>
    <row r="3271" spans="1:2" ht="15">
      <c r="A3271"/>
      <c r="B3271"/>
    </row>
    <row r="3272" spans="1:2" ht="15">
      <c r="A3272"/>
      <c r="B3272"/>
    </row>
    <row r="3273" spans="1:2" ht="15">
      <c r="A3273"/>
      <c r="B3273"/>
    </row>
    <row r="3274" spans="1:2" ht="15">
      <c r="A3274"/>
      <c r="B3274"/>
    </row>
    <row r="3275" spans="1:2" ht="15">
      <c r="A3275"/>
      <c r="B3275"/>
    </row>
    <row r="3276" spans="1:2" ht="15">
      <c r="A3276"/>
      <c r="B3276"/>
    </row>
    <row r="3277" spans="1:2" ht="15">
      <c r="A3277"/>
      <c r="B3277"/>
    </row>
    <row r="3278" spans="1:2" ht="15">
      <c r="A3278"/>
      <c r="B3278"/>
    </row>
    <row r="3279" spans="1:2" ht="15">
      <c r="A3279"/>
      <c r="B3279"/>
    </row>
    <row r="3280" spans="1:2" ht="15">
      <c r="A3280"/>
      <c r="B3280"/>
    </row>
    <row r="3281" spans="1:2" ht="15">
      <c r="A3281"/>
      <c r="B3281"/>
    </row>
    <row r="3282" spans="1:2" ht="15">
      <c r="A3282"/>
      <c r="B3282"/>
    </row>
    <row r="3283" spans="1:2" ht="15">
      <c r="A3283"/>
      <c r="B3283"/>
    </row>
    <row r="3284" spans="1:2" ht="15">
      <c r="A3284"/>
      <c r="B3284"/>
    </row>
    <row r="3285" spans="1:2" ht="15">
      <c r="A3285"/>
      <c r="B3285"/>
    </row>
    <row r="3286" spans="1:2" ht="15">
      <c r="A3286"/>
      <c r="B3286"/>
    </row>
    <row r="3287" spans="1:2" ht="15">
      <c r="A3287"/>
      <c r="B3287"/>
    </row>
    <row r="3288" spans="1:2" ht="15">
      <c r="A3288"/>
      <c r="B3288"/>
    </row>
    <row r="3289" spans="1:2" ht="15">
      <c r="A3289"/>
      <c r="B3289"/>
    </row>
    <row r="3290" spans="1:2" ht="15">
      <c r="A3290"/>
      <c r="B3290"/>
    </row>
    <row r="3291" spans="1:2" ht="15">
      <c r="A3291"/>
      <c r="B3291"/>
    </row>
    <row r="3292" spans="1:2" ht="15">
      <c r="A3292"/>
      <c r="B3292"/>
    </row>
    <row r="3293" spans="1:2" ht="15">
      <c r="A3293"/>
      <c r="B3293"/>
    </row>
    <row r="3294" spans="1:2" ht="15">
      <c r="A3294"/>
      <c r="B3294"/>
    </row>
    <row r="3295" spans="1:2" ht="15">
      <c r="A3295"/>
      <c r="B3295"/>
    </row>
    <row r="3296" spans="1:2" ht="15">
      <c r="A3296"/>
      <c r="B3296"/>
    </row>
    <row r="3297" spans="1:2" ht="15">
      <c r="A3297"/>
      <c r="B3297"/>
    </row>
    <row r="3298" spans="1:2" ht="15">
      <c r="A3298"/>
      <c r="B3298"/>
    </row>
    <row r="3299" spans="1:2" ht="15">
      <c r="A3299"/>
      <c r="B3299"/>
    </row>
    <row r="3300" spans="1:2" ht="15">
      <c r="A3300"/>
      <c r="B3300"/>
    </row>
    <row r="3301" spans="1:2" ht="15">
      <c r="A3301"/>
      <c r="B3301"/>
    </row>
    <row r="3302" spans="1:2" ht="15">
      <c r="A3302"/>
      <c r="B3302"/>
    </row>
    <row r="3303" spans="1:2" ht="15">
      <c r="A3303"/>
      <c r="B3303"/>
    </row>
    <row r="3304" spans="1:2" ht="15">
      <c r="A3304"/>
      <c r="B3304"/>
    </row>
    <row r="3305" spans="1:2" ht="15">
      <c r="A3305"/>
      <c r="B3305"/>
    </row>
    <row r="3306" spans="1:2" ht="15">
      <c r="A3306"/>
      <c r="B3306"/>
    </row>
    <row r="3307" spans="1:2" ht="15">
      <c r="A3307"/>
      <c r="B3307"/>
    </row>
    <row r="3308" spans="1:2" ht="15">
      <c r="A3308"/>
      <c r="B3308"/>
    </row>
    <row r="3309" spans="1:2" ht="15">
      <c r="A3309"/>
      <c r="B3309"/>
    </row>
    <row r="3310" spans="1:2" ht="15">
      <c r="A3310"/>
      <c r="B3310"/>
    </row>
    <row r="3311" spans="1:2" ht="15">
      <c r="A3311"/>
      <c r="B3311"/>
    </row>
    <row r="3312" spans="1:2" ht="15">
      <c r="A3312"/>
      <c r="B3312"/>
    </row>
    <row r="3313" spans="1:2" ht="15">
      <c r="A3313"/>
      <c r="B3313"/>
    </row>
    <row r="3314" spans="1:2" ht="15">
      <c r="A3314"/>
      <c r="B3314"/>
    </row>
    <row r="3315" spans="1:2" ht="15">
      <c r="A3315"/>
      <c r="B3315"/>
    </row>
    <row r="3316" spans="1:2" ht="15">
      <c r="A3316"/>
      <c r="B3316"/>
    </row>
    <row r="3317" spans="1:2" ht="15">
      <c r="A3317"/>
      <c r="B3317"/>
    </row>
    <row r="3318" spans="1:2" ht="15">
      <c r="A3318"/>
      <c r="B3318"/>
    </row>
    <row r="3319" spans="1:2" ht="15">
      <c r="A3319"/>
      <c r="B3319"/>
    </row>
    <row r="3320" spans="1:2" ht="15">
      <c r="A3320"/>
      <c r="B3320"/>
    </row>
    <row r="3321" spans="1:2" ht="15">
      <c r="A3321"/>
      <c r="B3321"/>
    </row>
    <row r="3322" spans="1:2" ht="15">
      <c r="A3322"/>
      <c r="B3322"/>
    </row>
    <row r="3323" spans="1:2" ht="15">
      <c r="A3323"/>
      <c r="B3323"/>
    </row>
    <row r="3324" spans="1:2" ht="15">
      <c r="A3324"/>
      <c r="B3324"/>
    </row>
    <row r="3325" spans="1:2" ht="15">
      <c r="A3325"/>
      <c r="B3325"/>
    </row>
    <row r="3326" spans="1:2" ht="15">
      <c r="A3326"/>
      <c r="B3326"/>
    </row>
    <row r="3327" spans="1:2" ht="15">
      <c r="A3327"/>
      <c r="B3327"/>
    </row>
    <row r="3328" spans="1:2" ht="15">
      <c r="A3328"/>
      <c r="B3328"/>
    </row>
    <row r="3329" spans="1:2" ht="15">
      <c r="A3329"/>
      <c r="B3329"/>
    </row>
    <row r="3330" spans="1:2" ht="15">
      <c r="A3330"/>
      <c r="B3330"/>
    </row>
    <row r="3331" spans="1:2" ht="15">
      <c r="A3331"/>
      <c r="B3331"/>
    </row>
    <row r="3332" spans="1:2" ht="15">
      <c r="A3332"/>
      <c r="B3332"/>
    </row>
    <row r="3333" spans="1:2" ht="15">
      <c r="A3333"/>
      <c r="B3333"/>
    </row>
    <row r="3334" spans="1:2" ht="15">
      <c r="A3334"/>
      <c r="B3334"/>
    </row>
    <row r="3335" spans="1:2" ht="15">
      <c r="A3335"/>
      <c r="B3335"/>
    </row>
    <row r="3336" spans="1:2" ht="15">
      <c r="A3336"/>
      <c r="B3336"/>
    </row>
    <row r="3337" spans="1:2" ht="15">
      <c r="A3337"/>
      <c r="B3337"/>
    </row>
    <row r="3338" spans="1:2" ht="15">
      <c r="A3338"/>
      <c r="B3338"/>
    </row>
    <row r="3339" spans="1:2" ht="15">
      <c r="A3339"/>
      <c r="B3339"/>
    </row>
    <row r="3340" spans="1:2" ht="15">
      <c r="A3340"/>
      <c r="B3340"/>
    </row>
    <row r="3341" spans="1:2" ht="15">
      <c r="A3341"/>
      <c r="B3341"/>
    </row>
    <row r="3342" spans="1:2" ht="15">
      <c r="A3342"/>
      <c r="B3342"/>
    </row>
    <row r="3343" spans="1:2" ht="15">
      <c r="A3343"/>
      <c r="B3343"/>
    </row>
    <row r="3344" spans="1:2" ht="15">
      <c r="A3344"/>
      <c r="B3344"/>
    </row>
    <row r="3345" spans="1:2" ht="15">
      <c r="A3345"/>
      <c r="B3345"/>
    </row>
    <row r="3346" spans="1:2" ht="15">
      <c r="A3346"/>
      <c r="B3346"/>
    </row>
    <row r="3347" spans="1:2" ht="15">
      <c r="A3347"/>
      <c r="B3347"/>
    </row>
    <row r="3348" spans="1:2" ht="15">
      <c r="A3348"/>
      <c r="B3348"/>
    </row>
    <row r="3349" spans="1:2" ht="15">
      <c r="A3349"/>
      <c r="B3349"/>
    </row>
    <row r="3350" spans="1:2" ht="15">
      <c r="A3350"/>
      <c r="B3350"/>
    </row>
    <row r="3351" spans="1:2" ht="15">
      <c r="A3351"/>
      <c r="B3351"/>
    </row>
    <row r="3352" spans="1:2" ht="15">
      <c r="A3352"/>
      <c r="B3352"/>
    </row>
    <row r="3353" spans="1:2" ht="15">
      <c r="A3353"/>
      <c r="B3353"/>
    </row>
    <row r="3354" spans="1:2" ht="15">
      <c r="A3354"/>
      <c r="B3354"/>
    </row>
    <row r="3355" spans="1:2" ht="15">
      <c r="A3355"/>
      <c r="B3355"/>
    </row>
    <row r="3356" spans="1:2" ht="15">
      <c r="A3356"/>
      <c r="B3356"/>
    </row>
    <row r="3357" spans="1:2" ht="15">
      <c r="A3357"/>
      <c r="B3357"/>
    </row>
    <row r="3358" spans="1:2" ht="15">
      <c r="A3358"/>
      <c r="B3358"/>
    </row>
    <row r="3359" spans="1:2" ht="15">
      <c r="A3359"/>
      <c r="B3359"/>
    </row>
    <row r="3360" spans="1:2" ht="15">
      <c r="A3360"/>
      <c r="B3360"/>
    </row>
    <row r="3361" spans="1:2" ht="15">
      <c r="A3361"/>
      <c r="B3361"/>
    </row>
    <row r="3362" spans="1:2" ht="15">
      <c r="A3362"/>
      <c r="B3362"/>
    </row>
    <row r="3363" spans="1:2" ht="15">
      <c r="A3363"/>
      <c r="B3363"/>
    </row>
    <row r="3364" spans="1:2" ht="15">
      <c r="A3364"/>
      <c r="B3364"/>
    </row>
    <row r="3365" spans="1:2" ht="15">
      <c r="A3365"/>
      <c r="B3365"/>
    </row>
    <row r="3366" spans="1:2" ht="15">
      <c r="A3366"/>
      <c r="B3366"/>
    </row>
    <row r="3367" spans="1:2" ht="15">
      <c r="A3367"/>
      <c r="B3367"/>
    </row>
    <row r="3368" spans="1:2" ht="15">
      <c r="A3368"/>
      <c r="B3368"/>
    </row>
    <row r="3369" spans="1:2" ht="15">
      <c r="A3369"/>
      <c r="B3369"/>
    </row>
    <row r="3370" spans="1:2" ht="15">
      <c r="A3370"/>
      <c r="B3370"/>
    </row>
    <row r="3371" spans="1:2" ht="15">
      <c r="A3371"/>
      <c r="B3371"/>
    </row>
    <row r="3372" spans="1:2" ht="15">
      <c r="A3372"/>
      <c r="B3372"/>
    </row>
    <row r="3373" spans="1:2" ht="15">
      <c r="A3373"/>
      <c r="B3373"/>
    </row>
    <row r="3374" spans="1:2" ht="15">
      <c r="A3374"/>
      <c r="B3374"/>
    </row>
    <row r="3375" spans="1:2" ht="15">
      <c r="A3375"/>
      <c r="B3375"/>
    </row>
    <row r="3376" spans="1:2" ht="15">
      <c r="A3376"/>
      <c r="B3376"/>
    </row>
    <row r="3377" spans="1:2" ht="15">
      <c r="A3377"/>
      <c r="B3377"/>
    </row>
    <row r="3378" spans="1:2" ht="15">
      <c r="A3378"/>
      <c r="B3378"/>
    </row>
    <row r="3379" spans="1:2" ht="15">
      <c r="A3379"/>
      <c r="B3379"/>
    </row>
    <row r="3380" spans="1:2" ht="15">
      <c r="A3380"/>
      <c r="B3380"/>
    </row>
    <row r="3381" spans="1:2" ht="15">
      <c r="A3381"/>
      <c r="B3381"/>
    </row>
    <row r="3382" spans="1:2" ht="15">
      <c r="A3382"/>
      <c r="B3382"/>
    </row>
    <row r="3383" spans="1:2" ht="15">
      <c r="A3383"/>
      <c r="B3383"/>
    </row>
    <row r="3384" spans="1:2" ht="15">
      <c r="A3384"/>
      <c r="B3384"/>
    </row>
    <row r="3385" spans="1:2" ht="15">
      <c r="A3385"/>
      <c r="B3385"/>
    </row>
    <row r="3386" spans="1:2" ht="15">
      <c r="A3386"/>
      <c r="B3386"/>
    </row>
    <row r="3387" spans="1:2" ht="15">
      <c r="A3387"/>
      <c r="B3387"/>
    </row>
    <row r="3388" spans="1:2" ht="15">
      <c r="A3388"/>
      <c r="B3388"/>
    </row>
    <row r="3389" spans="1:2" ht="15">
      <c r="A3389"/>
      <c r="B3389"/>
    </row>
    <row r="3390" spans="1:2" ht="15">
      <c r="A3390"/>
      <c r="B3390"/>
    </row>
    <row r="3391" spans="1:2" ht="15">
      <c r="A3391"/>
      <c r="B3391"/>
    </row>
    <row r="3392" spans="1:2" ht="15">
      <c r="A3392"/>
      <c r="B3392"/>
    </row>
    <row r="3393" spans="1:2" ht="15">
      <c r="A3393"/>
      <c r="B3393"/>
    </row>
    <row r="3394" spans="1:2" ht="15">
      <c r="A3394"/>
      <c r="B3394"/>
    </row>
    <row r="3395" spans="1:2" ht="15">
      <c r="A3395"/>
      <c r="B3395"/>
    </row>
    <row r="3396" spans="1:2" ht="15">
      <c r="A3396"/>
      <c r="B3396"/>
    </row>
    <row r="3397" spans="1:2" ht="15">
      <c r="A3397"/>
      <c r="B3397"/>
    </row>
    <row r="3398" spans="1:2" ht="15">
      <c r="A3398"/>
      <c r="B3398"/>
    </row>
    <row r="3399" spans="1:2" ht="15">
      <c r="A3399"/>
      <c r="B3399"/>
    </row>
    <row r="3400" spans="1:2" ht="15">
      <c r="A3400"/>
      <c r="B3400"/>
    </row>
    <row r="3401" spans="1:2" ht="15">
      <c r="A3401"/>
      <c r="B3401"/>
    </row>
    <row r="3402" spans="1:2" ht="15">
      <c r="A3402"/>
      <c r="B3402"/>
    </row>
    <row r="3403" spans="1:2" ht="15">
      <c r="A3403"/>
      <c r="B3403"/>
    </row>
    <row r="3404" spans="1:2" ht="15">
      <c r="A3404"/>
      <c r="B3404"/>
    </row>
    <row r="3405" spans="1:2" ht="15">
      <c r="A3405"/>
      <c r="B3405"/>
    </row>
    <row r="3406" spans="1:2" ht="15">
      <c r="A3406"/>
      <c r="B3406"/>
    </row>
    <row r="3407" spans="1:2" ht="15">
      <c r="A3407"/>
      <c r="B3407"/>
    </row>
    <row r="3408" spans="1:2" ht="15">
      <c r="A3408"/>
      <c r="B3408"/>
    </row>
    <row r="3409" spans="1:2" ht="15">
      <c r="A3409"/>
      <c r="B3409"/>
    </row>
    <row r="3410" spans="1:2" ht="15">
      <c r="A3410"/>
      <c r="B3410"/>
    </row>
    <row r="3411" spans="1:2" ht="15">
      <c r="A3411"/>
      <c r="B3411"/>
    </row>
    <row r="3412" spans="1:2" ht="15">
      <c r="A3412"/>
      <c r="B3412"/>
    </row>
    <row r="3413" spans="1:2" ht="15">
      <c r="A3413"/>
      <c r="B3413"/>
    </row>
    <row r="3414" spans="1:2" ht="15">
      <c r="A3414"/>
      <c r="B3414"/>
    </row>
    <row r="3415" spans="1:2" ht="15">
      <c r="A3415"/>
      <c r="B3415"/>
    </row>
    <row r="3416" spans="1:2" ht="15">
      <c r="A3416"/>
      <c r="B3416"/>
    </row>
    <row r="3417" spans="1:2" ht="15">
      <c r="A3417"/>
      <c r="B3417"/>
    </row>
    <row r="3418" spans="1:2" ht="15">
      <c r="A3418"/>
      <c r="B3418"/>
    </row>
    <row r="3419" spans="1:2" ht="15">
      <c r="A3419"/>
      <c r="B3419"/>
    </row>
    <row r="3420" spans="1:2" ht="15">
      <c r="A3420"/>
      <c r="B3420"/>
    </row>
    <row r="3421" spans="1:2" ht="15">
      <c r="A3421"/>
      <c r="B3421"/>
    </row>
    <row r="3422" spans="1:2" ht="15">
      <c r="A3422"/>
      <c r="B3422"/>
    </row>
    <row r="3423" spans="1:2" ht="15">
      <c r="A3423"/>
      <c r="B3423"/>
    </row>
    <row r="3424" spans="1:2" ht="15">
      <c r="A3424"/>
      <c r="B3424"/>
    </row>
    <row r="3425" spans="1:2" ht="15">
      <c r="A3425"/>
      <c r="B3425"/>
    </row>
    <row r="3426" spans="1:2" ht="15">
      <c r="A3426"/>
      <c r="B3426"/>
    </row>
    <row r="3427" spans="1:2" ht="15">
      <c r="A3427"/>
      <c r="B3427"/>
    </row>
    <row r="3428" spans="1:2" ht="15">
      <c r="A3428"/>
      <c r="B3428"/>
    </row>
    <row r="3429" spans="1:2" ht="15">
      <c r="A3429"/>
      <c r="B3429"/>
    </row>
    <row r="3430" spans="1:2" ht="15">
      <c r="A3430"/>
      <c r="B3430"/>
    </row>
    <row r="3431" spans="1:2" ht="15">
      <c r="A3431"/>
      <c r="B3431"/>
    </row>
    <row r="3432" spans="1:2" ht="15">
      <c r="A3432"/>
      <c r="B3432"/>
    </row>
    <row r="3433" spans="1:2" ht="15">
      <c r="A3433"/>
      <c r="B3433"/>
    </row>
    <row r="3434" spans="1:2" ht="15">
      <c r="A3434"/>
      <c r="B3434"/>
    </row>
    <row r="3435" spans="1:2" ht="15">
      <c r="A3435"/>
      <c r="B3435"/>
    </row>
    <row r="3436" spans="1:2" ht="15">
      <c r="A3436"/>
      <c r="B3436"/>
    </row>
    <row r="3437" spans="1:2" ht="15">
      <c r="A3437"/>
      <c r="B3437"/>
    </row>
    <row r="3438" spans="1:2" ht="15">
      <c r="A3438"/>
      <c r="B3438"/>
    </row>
    <row r="3439" spans="1:2" ht="15">
      <c r="A3439"/>
      <c r="B3439"/>
    </row>
    <row r="3440" spans="1:2" ht="15">
      <c r="A3440"/>
      <c r="B3440"/>
    </row>
    <row r="3441" spans="1:2" ht="15">
      <c r="A3441"/>
      <c r="B3441"/>
    </row>
    <row r="3442" spans="1:2" ht="15">
      <c r="A3442"/>
      <c r="B3442"/>
    </row>
    <row r="3443" spans="1:2" ht="15">
      <c r="A3443"/>
      <c r="B3443"/>
    </row>
    <row r="3444" spans="1:2" ht="15">
      <c r="A3444"/>
      <c r="B3444"/>
    </row>
    <row r="3445" spans="1:2" ht="15">
      <c r="A3445"/>
      <c r="B3445"/>
    </row>
    <row r="3446" spans="1:2" ht="15">
      <c r="A3446"/>
      <c r="B3446"/>
    </row>
    <row r="3447" spans="1:2" ht="15">
      <c r="A3447"/>
      <c r="B3447"/>
    </row>
    <row r="3448" spans="1:2" ht="15">
      <c r="A3448"/>
      <c r="B3448"/>
    </row>
    <row r="3449" spans="1:2" ht="15">
      <c r="A3449"/>
      <c r="B3449"/>
    </row>
    <row r="3450" spans="1:2" ht="15">
      <c r="A3450"/>
      <c r="B3450"/>
    </row>
    <row r="3451" spans="1:2" ht="15">
      <c r="A3451"/>
      <c r="B3451"/>
    </row>
    <row r="3452" spans="1:2" ht="15">
      <c r="A3452"/>
      <c r="B3452"/>
    </row>
    <row r="3453" spans="1:2" ht="15">
      <c r="A3453"/>
      <c r="B3453"/>
    </row>
    <row r="3454" spans="1:2" ht="15">
      <c r="A3454"/>
      <c r="B3454"/>
    </row>
    <row r="3455" spans="1:2" ht="15">
      <c r="A3455"/>
      <c r="B3455"/>
    </row>
    <row r="3456" spans="1:2" ht="15">
      <c r="A3456"/>
      <c r="B3456"/>
    </row>
    <row r="3457" spans="1:2" ht="15">
      <c r="A3457"/>
      <c r="B3457"/>
    </row>
    <row r="3458" spans="1:2" ht="15">
      <c r="A3458"/>
      <c r="B3458"/>
    </row>
    <row r="3459" spans="1:2" ht="15">
      <c r="A3459"/>
      <c r="B3459"/>
    </row>
    <row r="3460" spans="1:2" ht="15">
      <c r="A3460"/>
      <c r="B3460"/>
    </row>
    <row r="3461" spans="1:2" ht="15">
      <c r="A3461"/>
      <c r="B3461"/>
    </row>
    <row r="3462" spans="1:2" ht="15">
      <c r="A3462"/>
      <c r="B3462"/>
    </row>
    <row r="3463" spans="1:2" ht="15">
      <c r="A3463"/>
      <c r="B3463"/>
    </row>
    <row r="3464" spans="1:2" ht="15">
      <c r="A3464"/>
      <c r="B3464"/>
    </row>
    <row r="3465" spans="1:2" ht="15">
      <c r="A3465"/>
      <c r="B3465"/>
    </row>
    <row r="3466" spans="1:2" ht="15">
      <c r="A3466"/>
      <c r="B3466"/>
    </row>
    <row r="3467" spans="1:2" ht="15">
      <c r="A3467"/>
      <c r="B3467"/>
    </row>
    <row r="3468" spans="1:2" ht="15">
      <c r="A3468"/>
      <c r="B3468"/>
    </row>
    <row r="3469" spans="1:2" ht="15">
      <c r="A3469"/>
      <c r="B3469"/>
    </row>
    <row r="3470" spans="1:2" ht="15">
      <c r="A3470"/>
      <c r="B3470"/>
    </row>
    <row r="3471" spans="1:2" ht="15">
      <c r="A3471"/>
      <c r="B3471"/>
    </row>
    <row r="3472" spans="1:2" ht="15">
      <c r="A3472"/>
      <c r="B3472"/>
    </row>
    <row r="3473" spans="1:2" ht="15">
      <c r="A3473"/>
      <c r="B3473"/>
    </row>
    <row r="3474" spans="1:2" ht="15">
      <c r="A3474"/>
      <c r="B3474"/>
    </row>
    <row r="3475" spans="1:2" ht="15">
      <c r="A3475"/>
      <c r="B3475"/>
    </row>
    <row r="3476" spans="1:2" ht="15">
      <c r="A3476"/>
      <c r="B3476"/>
    </row>
    <row r="3477" spans="1:2" ht="15">
      <c r="A3477"/>
      <c r="B3477"/>
    </row>
    <row r="3478" spans="1:2" ht="15">
      <c r="A3478"/>
      <c r="B3478"/>
    </row>
    <row r="3479" spans="1:2" ht="15">
      <c r="A3479"/>
      <c r="B3479"/>
    </row>
    <row r="3480" spans="1:2" ht="15">
      <c r="A3480"/>
      <c r="B3480"/>
    </row>
    <row r="3481" spans="1:2" ht="15">
      <c r="A3481"/>
      <c r="B3481"/>
    </row>
    <row r="3482" spans="1:2" ht="15">
      <c r="A3482"/>
      <c r="B3482"/>
    </row>
    <row r="3483" spans="1:2" ht="15">
      <c r="A3483"/>
      <c r="B3483"/>
    </row>
    <row r="3484" spans="1:2" ht="15">
      <c r="A3484"/>
      <c r="B3484"/>
    </row>
    <row r="3485" spans="1:2" ht="15">
      <c r="A3485"/>
      <c r="B3485"/>
    </row>
    <row r="3486" spans="1:2" ht="15">
      <c r="A3486"/>
      <c r="B3486"/>
    </row>
    <row r="3487" spans="1:2" ht="15">
      <c r="A3487"/>
      <c r="B3487"/>
    </row>
    <row r="3488" spans="1:2" ht="15">
      <c r="A3488"/>
      <c r="B3488"/>
    </row>
    <row r="3489" spans="1:2" ht="15">
      <c r="A3489"/>
      <c r="B3489"/>
    </row>
    <row r="3490" spans="1:2" ht="15">
      <c r="A3490"/>
      <c r="B3490"/>
    </row>
    <row r="3491" spans="1:2" ht="15">
      <c r="A3491"/>
      <c r="B3491"/>
    </row>
    <row r="3492" spans="1:2" ht="15">
      <c r="A3492"/>
      <c r="B3492"/>
    </row>
    <row r="3493" spans="1:2" ht="15">
      <c r="A3493"/>
      <c r="B3493"/>
    </row>
    <row r="3494" spans="1:2" ht="15">
      <c r="A3494"/>
      <c r="B3494"/>
    </row>
    <row r="3495" spans="1:2" ht="15">
      <c r="A3495"/>
      <c r="B3495"/>
    </row>
    <row r="3496" spans="1:2" ht="15">
      <c r="A3496"/>
      <c r="B3496"/>
    </row>
    <row r="3497" spans="1:2" ht="15">
      <c r="A3497"/>
      <c r="B3497"/>
    </row>
    <row r="3498" spans="1:2" ht="15">
      <c r="A3498"/>
      <c r="B3498"/>
    </row>
    <row r="3499" spans="1:2" ht="15">
      <c r="A3499"/>
      <c r="B3499"/>
    </row>
    <row r="3500" spans="1:2" ht="15">
      <c r="A3500"/>
      <c r="B3500"/>
    </row>
    <row r="3501" spans="1:2" ht="15">
      <c r="A3501"/>
      <c r="B3501"/>
    </row>
    <row r="3502" spans="1:2" ht="15">
      <c r="A3502"/>
      <c r="B3502"/>
    </row>
    <row r="3503" spans="1:2" ht="15">
      <c r="A3503"/>
      <c r="B3503"/>
    </row>
    <row r="3504" spans="1:2" ht="15">
      <c r="A3504"/>
      <c r="B3504"/>
    </row>
    <row r="3505" spans="1:2" ht="15">
      <c r="A3505"/>
      <c r="B3505"/>
    </row>
    <row r="3506" spans="1:2" ht="15">
      <c r="A3506"/>
      <c r="B3506"/>
    </row>
    <row r="3507" spans="1:2" ht="15">
      <c r="A3507"/>
      <c r="B3507"/>
    </row>
    <row r="3508" spans="1:2" ht="15">
      <c r="A3508"/>
      <c r="B3508"/>
    </row>
    <row r="3509" spans="1:2" ht="15">
      <c r="A3509"/>
      <c r="B3509"/>
    </row>
    <row r="3510" spans="1:2" ht="15">
      <c r="A3510"/>
      <c r="B3510"/>
    </row>
    <row r="3511" spans="1:2" ht="15">
      <c r="A3511"/>
      <c r="B3511"/>
    </row>
    <row r="3512" spans="1:2" ht="15">
      <c r="A3512"/>
      <c r="B3512"/>
    </row>
    <row r="3513" spans="1:2" ht="15">
      <c r="A3513"/>
      <c r="B3513"/>
    </row>
    <row r="3514" spans="1:2" ht="15">
      <c r="A3514"/>
      <c r="B3514"/>
    </row>
    <row r="3515" spans="1:2" ht="15">
      <c r="A3515"/>
      <c r="B3515"/>
    </row>
    <row r="3516" spans="1:2" ht="15">
      <c r="A3516"/>
      <c r="B3516"/>
    </row>
    <row r="3517" spans="1:2" ht="15">
      <c r="A3517"/>
      <c r="B3517"/>
    </row>
    <row r="3518" spans="1:2" ht="15">
      <c r="A3518"/>
      <c r="B3518"/>
    </row>
    <row r="3519" spans="1:2" ht="15">
      <c r="A3519"/>
      <c r="B3519"/>
    </row>
    <row r="3520" spans="1:2" ht="15">
      <c r="A3520"/>
      <c r="B3520"/>
    </row>
    <row r="3521" spans="1:2" ht="15">
      <c r="A3521"/>
      <c r="B3521"/>
    </row>
    <row r="3522" spans="1:2" ht="15">
      <c r="A3522"/>
      <c r="B3522"/>
    </row>
    <row r="3523" spans="1:2" ht="15">
      <c r="A3523"/>
      <c r="B3523"/>
    </row>
    <row r="3524" spans="1:2" ht="15">
      <c r="A3524"/>
      <c r="B3524"/>
    </row>
    <row r="3525" spans="1:2" ht="15">
      <c r="A3525"/>
      <c r="B3525"/>
    </row>
    <row r="3526" spans="1:2" ht="15">
      <c r="A3526"/>
      <c r="B3526"/>
    </row>
    <row r="3527" spans="1:2" ht="15">
      <c r="A3527"/>
      <c r="B3527"/>
    </row>
    <row r="3528" spans="1:2" ht="15">
      <c r="A3528"/>
      <c r="B3528"/>
    </row>
    <row r="3529" spans="1:2" ht="15">
      <c r="A3529"/>
      <c r="B3529"/>
    </row>
    <row r="3530" spans="1:2" ht="15">
      <c r="A3530"/>
      <c r="B3530"/>
    </row>
    <row r="3531" spans="1:2" ht="15">
      <c r="A3531"/>
      <c r="B3531"/>
    </row>
    <row r="3532" spans="1:2" ht="15">
      <c r="A3532"/>
      <c r="B3532"/>
    </row>
    <row r="3533" spans="1:2" ht="15">
      <c r="A3533"/>
      <c r="B3533"/>
    </row>
    <row r="3534" spans="1:2" ht="15">
      <c r="A3534"/>
      <c r="B3534"/>
    </row>
    <row r="3535" spans="1:2" ht="15">
      <c r="A3535"/>
      <c r="B3535"/>
    </row>
    <row r="3536" spans="1:2" ht="15">
      <c r="A3536"/>
      <c r="B3536"/>
    </row>
    <row r="3537" spans="1:2" ht="15">
      <c r="A3537"/>
      <c r="B3537"/>
    </row>
    <row r="3538" spans="1:2" ht="15">
      <c r="A3538"/>
      <c r="B3538"/>
    </row>
    <row r="3539" spans="1:2" ht="15">
      <c r="A3539"/>
      <c r="B3539"/>
    </row>
    <row r="3540" spans="1:2" ht="15">
      <c r="A3540"/>
      <c r="B3540"/>
    </row>
    <row r="3541" spans="1:2" ht="15">
      <c r="A3541"/>
      <c r="B3541"/>
    </row>
    <row r="3542" spans="1:2" ht="15">
      <c r="A3542"/>
      <c r="B3542"/>
    </row>
    <row r="3543" spans="1:2" ht="15">
      <c r="A3543"/>
      <c r="B3543"/>
    </row>
    <row r="3544" spans="1:2" ht="15">
      <c r="A3544"/>
      <c r="B3544"/>
    </row>
    <row r="3545" spans="1:2" ht="15">
      <c r="A3545"/>
      <c r="B3545"/>
    </row>
    <row r="3546" spans="1:2" ht="15">
      <c r="A3546"/>
      <c r="B3546"/>
    </row>
    <row r="3547" spans="1:2" ht="15">
      <c r="A3547"/>
      <c r="B3547"/>
    </row>
    <row r="3548" spans="1:2" ht="15">
      <c r="A3548"/>
      <c r="B3548"/>
    </row>
    <row r="3549" spans="1:2" ht="15">
      <c r="A3549"/>
      <c r="B3549"/>
    </row>
    <row r="3550" spans="1:2" ht="15">
      <c r="A3550"/>
      <c r="B3550"/>
    </row>
    <row r="3551" spans="1:2" ht="15">
      <c r="A3551"/>
      <c r="B3551"/>
    </row>
    <row r="3552" spans="1:2" ht="15">
      <c r="A3552"/>
      <c r="B3552"/>
    </row>
    <row r="3553" spans="1:2" ht="15">
      <c r="A3553"/>
      <c r="B3553"/>
    </row>
    <row r="3554" spans="1:2" ht="15">
      <c r="A3554"/>
      <c r="B3554"/>
    </row>
    <row r="3555" spans="1:2" ht="15">
      <c r="A3555"/>
      <c r="B3555"/>
    </row>
    <row r="3556" spans="1:2" ht="15">
      <c r="A3556"/>
      <c r="B3556"/>
    </row>
    <row r="3557" spans="1:2" ht="15">
      <c r="A3557"/>
      <c r="B3557"/>
    </row>
    <row r="3558" spans="1:2" ht="15">
      <c r="A3558"/>
      <c r="B3558"/>
    </row>
    <row r="3559" spans="1:2" ht="15">
      <c r="A3559"/>
      <c r="B3559"/>
    </row>
    <row r="3560" spans="1:2" ht="15">
      <c r="A3560"/>
      <c r="B3560"/>
    </row>
    <row r="3561" spans="1:2" ht="15">
      <c r="A3561"/>
      <c r="B3561"/>
    </row>
    <row r="3562" spans="1:2" ht="15">
      <c r="A3562"/>
      <c r="B3562"/>
    </row>
    <row r="3563" spans="1:2" ht="15">
      <c r="A3563"/>
      <c r="B3563"/>
    </row>
    <row r="3564" spans="1:2" ht="15">
      <c r="A3564"/>
      <c r="B3564"/>
    </row>
    <row r="3565" spans="1:2" ht="15">
      <c r="A3565"/>
      <c r="B3565"/>
    </row>
    <row r="3566" spans="1:2" ht="15">
      <c r="A3566"/>
      <c r="B3566"/>
    </row>
    <row r="3567" spans="1:2" ht="15">
      <c r="A3567"/>
      <c r="B3567"/>
    </row>
    <row r="3568" spans="1:2" ht="15">
      <c r="A3568"/>
      <c r="B3568"/>
    </row>
    <row r="3569" spans="1:2" ht="15">
      <c r="A3569"/>
      <c r="B3569"/>
    </row>
    <row r="3570" spans="1:2" ht="15">
      <c r="A3570"/>
      <c r="B3570"/>
    </row>
    <row r="3571" spans="1:2" ht="15">
      <c r="A3571"/>
      <c r="B3571"/>
    </row>
    <row r="3572" spans="1:2" ht="15">
      <c r="A3572"/>
      <c r="B3572"/>
    </row>
    <row r="3573" spans="1:2" ht="15">
      <c r="A3573"/>
      <c r="B3573"/>
    </row>
    <row r="3574" spans="1:2" ht="15">
      <c r="A3574"/>
      <c r="B3574"/>
    </row>
    <row r="3575" spans="1:2" ht="15">
      <c r="A3575"/>
      <c r="B3575"/>
    </row>
    <row r="3576" spans="1:2" ht="15">
      <c r="A3576"/>
      <c r="B3576"/>
    </row>
    <row r="3577" spans="1:2" ht="15">
      <c r="A3577"/>
      <c r="B3577"/>
    </row>
    <row r="3578" spans="1:2" ht="15">
      <c r="A3578"/>
      <c r="B3578"/>
    </row>
    <row r="3579" spans="1:2" ht="15">
      <c r="A3579"/>
      <c r="B3579"/>
    </row>
    <row r="3580" spans="1:2" ht="15">
      <c r="A3580"/>
      <c r="B3580"/>
    </row>
    <row r="3581" spans="1:2" ht="15">
      <c r="A3581"/>
      <c r="B3581"/>
    </row>
    <row r="3582" spans="1:2" ht="15">
      <c r="A3582"/>
      <c r="B3582"/>
    </row>
    <row r="3583" spans="1:2" ht="15">
      <c r="A3583"/>
      <c r="B3583"/>
    </row>
    <row r="3584" spans="1:2" ht="15">
      <c r="A3584"/>
      <c r="B3584"/>
    </row>
    <row r="3585" spans="1:2" ht="15">
      <c r="A3585"/>
      <c r="B3585"/>
    </row>
    <row r="3586" spans="1:2" ht="15">
      <c r="A3586"/>
      <c r="B3586"/>
    </row>
    <row r="3587" spans="1:2" ht="15">
      <c r="A3587"/>
      <c r="B3587"/>
    </row>
    <row r="3588" spans="1:2" ht="15">
      <c r="A3588"/>
      <c r="B3588"/>
    </row>
    <row r="3589" spans="1:2" ht="15">
      <c r="A3589"/>
      <c r="B3589"/>
    </row>
    <row r="3590" spans="1:2" ht="15">
      <c r="A3590"/>
      <c r="B3590"/>
    </row>
    <row r="3591" spans="1:2" ht="15">
      <c r="A3591"/>
      <c r="B3591"/>
    </row>
    <row r="3592" spans="1:2" ht="15">
      <c r="A3592"/>
      <c r="B3592"/>
    </row>
    <row r="3593" spans="1:2" ht="15">
      <c r="A3593"/>
      <c r="B3593"/>
    </row>
    <row r="3594" spans="1:2" ht="15">
      <c r="A3594"/>
      <c r="B3594"/>
    </row>
    <row r="3595" spans="1:2" ht="15">
      <c r="A3595"/>
      <c r="B3595"/>
    </row>
    <row r="3596" spans="1:2" ht="15">
      <c r="A3596"/>
      <c r="B3596"/>
    </row>
    <row r="3597" spans="1:2" ht="15">
      <c r="A3597"/>
      <c r="B3597"/>
    </row>
    <row r="3598" spans="1:2" ht="15">
      <c r="A3598"/>
      <c r="B3598"/>
    </row>
    <row r="3599" spans="1:2" ht="15">
      <c r="A3599"/>
      <c r="B3599"/>
    </row>
    <row r="3600" spans="1:2" ht="15">
      <c r="A3600"/>
      <c r="B3600"/>
    </row>
    <row r="3601" spans="1:2" ht="15">
      <c r="A3601"/>
      <c r="B3601"/>
    </row>
    <row r="3602" spans="1:2" ht="15">
      <c r="A3602"/>
      <c r="B3602"/>
    </row>
    <row r="3603" spans="1:2" ht="15">
      <c r="A3603"/>
      <c r="B3603"/>
    </row>
    <row r="3604" spans="1:2" ht="15">
      <c r="A3604"/>
      <c r="B3604"/>
    </row>
    <row r="3605" spans="1:2" ht="15">
      <c r="A3605"/>
      <c r="B3605"/>
    </row>
    <row r="3606" spans="1:2" ht="15">
      <c r="A3606"/>
      <c r="B3606"/>
    </row>
    <row r="3607" spans="1:2" ht="15">
      <c r="A3607"/>
      <c r="B3607"/>
    </row>
    <row r="3608" spans="1:2" ht="15">
      <c r="A3608"/>
      <c r="B3608"/>
    </row>
    <row r="3609" spans="1:2" ht="15">
      <c r="A3609"/>
      <c r="B3609"/>
    </row>
    <row r="3610" spans="1:2" ht="15">
      <c r="A3610"/>
      <c r="B3610"/>
    </row>
    <row r="3611" spans="1:2" ht="15">
      <c r="A3611"/>
      <c r="B3611"/>
    </row>
    <row r="3612" spans="1:2" ht="15">
      <c r="A3612"/>
      <c r="B3612"/>
    </row>
    <row r="3613" spans="1:2" ht="15">
      <c r="A3613"/>
      <c r="B3613"/>
    </row>
    <row r="3614" spans="1:2" ht="15">
      <c r="A3614"/>
      <c r="B3614"/>
    </row>
    <row r="3615" spans="1:2" ht="15">
      <c r="A3615"/>
      <c r="B3615"/>
    </row>
    <row r="3616" spans="1:2" ht="15">
      <c r="A3616"/>
      <c r="B3616"/>
    </row>
    <row r="3617" spans="1:2" ht="15">
      <c r="A3617"/>
      <c r="B3617"/>
    </row>
    <row r="3618" spans="1:2" ht="15">
      <c r="A3618"/>
      <c r="B3618"/>
    </row>
    <row r="3619" spans="1:2" ht="15">
      <c r="A3619"/>
      <c r="B3619"/>
    </row>
    <row r="3620" spans="1:2" ht="15">
      <c r="A3620"/>
      <c r="B3620"/>
    </row>
    <row r="3621" spans="1:2" ht="15">
      <c r="A3621"/>
      <c r="B3621"/>
    </row>
    <row r="3622" spans="1:2" ht="15">
      <c r="A3622"/>
      <c r="B3622"/>
    </row>
    <row r="3623" spans="1:2" ht="15">
      <c r="A3623"/>
      <c r="B3623"/>
    </row>
    <row r="3624" spans="1:2" ht="15">
      <c r="A3624"/>
      <c r="B3624"/>
    </row>
    <row r="3625" spans="1:2" ht="15">
      <c r="A3625"/>
      <c r="B3625"/>
    </row>
    <row r="3626" spans="1:2" ht="15">
      <c r="A3626"/>
      <c r="B3626"/>
    </row>
    <row r="3627" spans="1:2" ht="15">
      <c r="A3627"/>
      <c r="B3627"/>
    </row>
    <row r="3628" spans="1:2" ht="15">
      <c r="A3628"/>
      <c r="B3628"/>
    </row>
    <row r="3629" spans="1:2" ht="15">
      <c r="A3629"/>
      <c r="B3629"/>
    </row>
    <row r="3630" spans="1:2" ht="15">
      <c r="A3630"/>
      <c r="B3630"/>
    </row>
    <row r="3631" spans="1:2" ht="15">
      <c r="A3631"/>
      <c r="B3631"/>
    </row>
    <row r="3632" spans="1:2" ht="15">
      <c r="A3632"/>
      <c r="B3632"/>
    </row>
    <row r="3633" spans="1:2" ht="15">
      <c r="A3633"/>
      <c r="B3633"/>
    </row>
    <row r="3634" spans="1:2" ht="15">
      <c r="A3634"/>
      <c r="B3634"/>
    </row>
    <row r="3635" spans="1:2" ht="15">
      <c r="A3635"/>
      <c r="B3635"/>
    </row>
    <row r="3636" spans="1:2" ht="15">
      <c r="A3636"/>
      <c r="B3636"/>
    </row>
    <row r="3637" spans="1:2" ht="15">
      <c r="A3637"/>
      <c r="B3637"/>
    </row>
    <row r="3638" spans="1:2" ht="15">
      <c r="A3638"/>
      <c r="B3638"/>
    </row>
    <row r="3639" spans="1:2" ht="15">
      <c r="A3639"/>
      <c r="B3639"/>
    </row>
    <row r="3640" spans="1:2" ht="15">
      <c r="A3640"/>
      <c r="B3640"/>
    </row>
    <row r="3641" spans="1:2" ht="15">
      <c r="A3641"/>
      <c r="B3641"/>
    </row>
    <row r="3642" spans="1:2" ht="15">
      <c r="A3642"/>
      <c r="B3642"/>
    </row>
    <row r="3643" spans="1:2" ht="15">
      <c r="A3643"/>
      <c r="B3643"/>
    </row>
    <row r="3644" spans="1:2" ht="15">
      <c r="A3644"/>
      <c r="B3644"/>
    </row>
    <row r="3645" spans="1:2" ht="15">
      <c r="A3645"/>
      <c r="B3645"/>
    </row>
    <row r="3646" spans="1:2" ht="15">
      <c r="A3646"/>
      <c r="B3646"/>
    </row>
    <row r="3647" spans="1:2" ht="15">
      <c r="A3647"/>
      <c r="B3647"/>
    </row>
    <row r="3648" spans="1:2" ht="15">
      <c r="A3648"/>
      <c r="B3648"/>
    </row>
    <row r="3649" spans="1:2" ht="15">
      <c r="A3649"/>
      <c r="B3649"/>
    </row>
    <row r="3650" spans="1:2" ht="15">
      <c r="A3650"/>
      <c r="B3650"/>
    </row>
    <row r="3651" spans="1:2" ht="15">
      <c r="A3651"/>
      <c r="B3651"/>
    </row>
    <row r="3652" spans="1:2" ht="15">
      <c r="A3652"/>
      <c r="B3652"/>
    </row>
    <row r="3653" spans="1:2" ht="15">
      <c r="A3653"/>
      <c r="B3653"/>
    </row>
    <row r="3654" spans="1:2" ht="15">
      <c r="A3654"/>
      <c r="B3654"/>
    </row>
    <row r="3655" spans="1:2" ht="15">
      <c r="A3655"/>
      <c r="B3655"/>
    </row>
    <row r="3656" spans="1:2" ht="15">
      <c r="A3656"/>
      <c r="B3656"/>
    </row>
    <row r="3657" spans="1:2" ht="15">
      <c r="A3657"/>
      <c r="B3657"/>
    </row>
    <row r="3658" spans="1:2" ht="15">
      <c r="A3658"/>
      <c r="B3658"/>
    </row>
    <row r="3659" spans="1:2" ht="15">
      <c r="A3659"/>
      <c r="B3659"/>
    </row>
    <row r="3660" spans="1:2" ht="15">
      <c r="A3660"/>
      <c r="B3660"/>
    </row>
    <row r="3661" spans="1:2" ht="15">
      <c r="A3661"/>
      <c r="B3661"/>
    </row>
    <row r="3662" spans="1:2" ht="15">
      <c r="A3662"/>
      <c r="B3662"/>
    </row>
    <row r="3663" spans="1:2" ht="15">
      <c r="A3663"/>
      <c r="B3663"/>
    </row>
    <row r="3664" spans="1:2" ht="15">
      <c r="A3664"/>
      <c r="B3664"/>
    </row>
    <row r="3665" spans="1:2" ht="15">
      <c r="A3665"/>
      <c r="B3665"/>
    </row>
    <row r="3666" spans="1:2" ht="15">
      <c r="A3666"/>
      <c r="B3666"/>
    </row>
    <row r="3667" spans="1:2" ht="15">
      <c r="A3667"/>
      <c r="B3667"/>
    </row>
    <row r="3668" spans="1:2" ht="15">
      <c r="A3668"/>
      <c r="B3668"/>
    </row>
    <row r="3669" spans="1:2" ht="15">
      <c r="A3669"/>
      <c r="B3669"/>
    </row>
    <row r="3670" spans="1:2" ht="15">
      <c r="A3670"/>
      <c r="B3670"/>
    </row>
    <row r="3671" spans="1:2" ht="15">
      <c r="A3671"/>
      <c r="B3671"/>
    </row>
    <row r="3672" spans="1:2" ht="15">
      <c r="A3672"/>
      <c r="B3672"/>
    </row>
    <row r="3673" spans="1:2" ht="15">
      <c r="A3673"/>
      <c r="B3673"/>
    </row>
    <row r="3674" spans="1:2" ht="15">
      <c r="A3674"/>
      <c r="B3674"/>
    </row>
    <row r="3675" spans="1:2" ht="15">
      <c r="A3675"/>
      <c r="B3675"/>
    </row>
    <row r="3676" spans="1:2" ht="15">
      <c r="A3676"/>
      <c r="B3676"/>
    </row>
    <row r="3677" spans="1:2" ht="15">
      <c r="A3677"/>
      <c r="B3677"/>
    </row>
    <row r="3678" spans="1:2" ht="15">
      <c r="A3678"/>
      <c r="B3678"/>
    </row>
    <row r="3679" spans="1:2" ht="15">
      <c r="A3679"/>
      <c r="B3679"/>
    </row>
    <row r="3680" spans="1:2" ht="15">
      <c r="A3680"/>
      <c r="B3680"/>
    </row>
    <row r="3681" spans="1:2" ht="15">
      <c r="A3681"/>
      <c r="B3681"/>
    </row>
    <row r="3682" spans="1:2" ht="15">
      <c r="A3682"/>
      <c r="B3682"/>
    </row>
    <row r="3683" spans="1:2" ht="15">
      <c r="A3683"/>
      <c r="B3683"/>
    </row>
    <row r="3684" spans="1:2" ht="15">
      <c r="A3684"/>
      <c r="B3684"/>
    </row>
    <row r="3685" spans="1:2" ht="15">
      <c r="A3685"/>
      <c r="B3685"/>
    </row>
    <row r="3686" spans="1:2" ht="15">
      <c r="A3686"/>
      <c r="B3686"/>
    </row>
    <row r="3687" spans="1:2" ht="15">
      <c r="A3687"/>
      <c r="B3687"/>
    </row>
    <row r="3688" spans="1:2" ht="15">
      <c r="A3688"/>
      <c r="B3688"/>
    </row>
    <row r="3689" spans="1:2" ht="15">
      <c r="A3689"/>
      <c r="B3689"/>
    </row>
    <row r="3690" spans="1:2" ht="15">
      <c r="A3690"/>
      <c r="B3690"/>
    </row>
    <row r="3691" spans="1:2" ht="15">
      <c r="A3691"/>
      <c r="B3691"/>
    </row>
    <row r="3692" spans="1:2" ht="15">
      <c r="A3692"/>
      <c r="B3692"/>
    </row>
    <row r="3693" spans="1:2" ht="15">
      <c r="A3693"/>
      <c r="B3693"/>
    </row>
    <row r="3694" spans="1:2" ht="15">
      <c r="A3694"/>
      <c r="B3694"/>
    </row>
    <row r="3695" spans="1:2" ht="15">
      <c r="A3695"/>
      <c r="B3695"/>
    </row>
    <row r="3696" spans="1:2" ht="15">
      <c r="A3696"/>
      <c r="B3696"/>
    </row>
    <row r="3697" spans="1:2" ht="15">
      <c r="A3697"/>
      <c r="B3697"/>
    </row>
    <row r="3698" spans="1:2" ht="15">
      <c r="A3698"/>
      <c r="B3698"/>
    </row>
    <row r="3699" spans="1:2" ht="15">
      <c r="A3699"/>
      <c r="B3699"/>
    </row>
    <row r="3700" spans="1:2" ht="15">
      <c r="A3700"/>
      <c r="B3700"/>
    </row>
    <row r="3701" spans="1:2" ht="15">
      <c r="A3701"/>
      <c r="B3701"/>
    </row>
    <row r="3702" spans="1:2" ht="15">
      <c r="A3702"/>
      <c r="B3702"/>
    </row>
    <row r="3703" spans="1:2" ht="15">
      <c r="A3703"/>
      <c r="B3703"/>
    </row>
    <row r="3704" spans="1:2" ht="15">
      <c r="A3704"/>
      <c r="B3704"/>
    </row>
    <row r="3705" spans="1:2" ht="15">
      <c r="A3705"/>
      <c r="B3705"/>
    </row>
    <row r="3706" spans="1:2" ht="15">
      <c r="A3706"/>
      <c r="B3706"/>
    </row>
    <row r="3707" spans="1:2" ht="15">
      <c r="A3707"/>
      <c r="B3707"/>
    </row>
    <row r="3708" spans="1:2" ht="15">
      <c r="A3708"/>
      <c r="B3708"/>
    </row>
    <row r="3709" spans="1:2" ht="15">
      <c r="A3709"/>
      <c r="B3709"/>
    </row>
    <row r="3710" spans="1:2" ht="15">
      <c r="A3710"/>
      <c r="B3710"/>
    </row>
    <row r="3711" spans="1:2" ht="15">
      <c r="A3711"/>
      <c r="B3711"/>
    </row>
    <row r="3712" spans="1:2" ht="15">
      <c r="A3712"/>
      <c r="B3712"/>
    </row>
    <row r="3713" spans="1:2" ht="15">
      <c r="A3713"/>
      <c r="B3713"/>
    </row>
    <row r="3714" spans="1:2" ht="15">
      <c r="A3714"/>
      <c r="B3714"/>
    </row>
    <row r="3715" spans="1:2" ht="15">
      <c r="A3715"/>
      <c r="B3715"/>
    </row>
    <row r="3716" spans="1:2" ht="15">
      <c r="A3716"/>
      <c r="B3716"/>
    </row>
    <row r="3717" spans="1:2" ht="15">
      <c r="A3717"/>
      <c r="B3717"/>
    </row>
    <row r="3718" spans="1:2" ht="15">
      <c r="A3718"/>
      <c r="B3718"/>
    </row>
    <row r="3719" spans="1:2" ht="15">
      <c r="A3719"/>
      <c r="B3719"/>
    </row>
    <row r="3720" spans="1:2" ht="15">
      <c r="A3720"/>
      <c r="B3720"/>
    </row>
    <row r="3721" spans="1:2" ht="15">
      <c r="A3721"/>
      <c r="B3721"/>
    </row>
    <row r="3722" spans="1:2" ht="15">
      <c r="A3722"/>
      <c r="B3722"/>
    </row>
    <row r="3723" spans="1:2" ht="15">
      <c r="A3723"/>
      <c r="B3723"/>
    </row>
    <row r="3724" spans="1:2" ht="15">
      <c r="A3724"/>
      <c r="B3724"/>
    </row>
    <row r="3725" spans="1:2" ht="15">
      <c r="A3725"/>
      <c r="B3725"/>
    </row>
    <row r="3726" spans="1:2" ht="15">
      <c r="A3726"/>
      <c r="B3726"/>
    </row>
    <row r="3727" spans="1:2" ht="15">
      <c r="A3727"/>
      <c r="B3727"/>
    </row>
    <row r="3728" spans="1:2" ht="15">
      <c r="A3728"/>
      <c r="B3728"/>
    </row>
    <row r="3729" spans="1:2" ht="15">
      <c r="A3729"/>
      <c r="B3729"/>
    </row>
    <row r="3730" spans="1:2" ht="15">
      <c r="A3730"/>
      <c r="B3730"/>
    </row>
    <row r="3731" spans="1:2" ht="15">
      <c r="A3731"/>
      <c r="B3731"/>
    </row>
    <row r="3732" spans="1:2" ht="15">
      <c r="A3732"/>
      <c r="B3732"/>
    </row>
    <row r="3733" spans="1:2" ht="15">
      <c r="A3733"/>
      <c r="B3733"/>
    </row>
    <row r="3734" spans="1:2" ht="15">
      <c r="A3734"/>
      <c r="B3734"/>
    </row>
    <row r="3735" spans="1:2" ht="15">
      <c r="A3735"/>
      <c r="B3735"/>
    </row>
    <row r="3736" spans="1:2" ht="15">
      <c r="A3736"/>
      <c r="B3736"/>
    </row>
    <row r="3737" spans="1:2" ht="15">
      <c r="A3737"/>
      <c r="B3737"/>
    </row>
    <row r="3738" spans="1:2" ht="15">
      <c r="A3738"/>
      <c r="B3738"/>
    </row>
    <row r="3739" spans="1:2" ht="15">
      <c r="A3739"/>
      <c r="B3739"/>
    </row>
    <row r="3740" spans="1:2" ht="15">
      <c r="A3740"/>
      <c r="B3740"/>
    </row>
    <row r="3741" spans="1:2" ht="15">
      <c r="A3741"/>
      <c r="B3741"/>
    </row>
    <row r="3742" spans="1:2" ht="15">
      <c r="A3742"/>
      <c r="B3742"/>
    </row>
    <row r="3743" spans="1:2" ht="15">
      <c r="A3743"/>
      <c r="B3743"/>
    </row>
    <row r="3744" spans="1:2" ht="15">
      <c r="A3744"/>
      <c r="B3744"/>
    </row>
    <row r="3745" spans="1:2" ht="15">
      <c r="A3745"/>
      <c r="B3745"/>
    </row>
    <row r="3746" spans="1:2" ht="15">
      <c r="A3746"/>
      <c r="B3746"/>
    </row>
    <row r="3747" spans="1:2" ht="15">
      <c r="A3747"/>
      <c r="B3747"/>
    </row>
    <row r="3748" spans="1:2" ht="15">
      <c r="A3748"/>
      <c r="B3748"/>
    </row>
    <row r="3749" spans="1:2" ht="15">
      <c r="A3749"/>
      <c r="B3749"/>
    </row>
    <row r="3750" spans="1:2" ht="15">
      <c r="A3750"/>
      <c r="B3750"/>
    </row>
    <row r="3751" spans="1:2" ht="15">
      <c r="A3751"/>
      <c r="B3751"/>
    </row>
    <row r="3752" spans="1:2" ht="15">
      <c r="A3752"/>
      <c r="B3752"/>
    </row>
    <row r="3753" spans="1:2" ht="15">
      <c r="A3753"/>
      <c r="B3753"/>
    </row>
    <row r="3754" spans="1:2" ht="15">
      <c r="A3754"/>
      <c r="B3754"/>
    </row>
    <row r="3755" spans="1:2" ht="15">
      <c r="A3755"/>
      <c r="B3755"/>
    </row>
    <row r="3756" spans="1:2" ht="15">
      <c r="A3756"/>
      <c r="B3756"/>
    </row>
    <row r="3757" spans="1:2" ht="15">
      <c r="A3757"/>
      <c r="B3757"/>
    </row>
    <row r="3758" spans="1:2" ht="15">
      <c r="A3758"/>
      <c r="B3758"/>
    </row>
    <row r="3759" spans="1:2" ht="15">
      <c r="A3759"/>
      <c r="B3759"/>
    </row>
    <row r="3760" spans="1:2" ht="15">
      <c r="A3760"/>
      <c r="B3760"/>
    </row>
    <row r="3761" spans="1:2" ht="15">
      <c r="A3761"/>
      <c r="B3761"/>
    </row>
    <row r="3762" spans="1:2" ht="15">
      <c r="A3762"/>
      <c r="B3762"/>
    </row>
    <row r="3763" spans="1:2" ht="15">
      <c r="A3763"/>
      <c r="B3763"/>
    </row>
    <row r="3764" spans="1:2" ht="15">
      <c r="A3764"/>
      <c r="B3764"/>
    </row>
    <row r="3765" spans="1:2" ht="15">
      <c r="A3765"/>
      <c r="B3765"/>
    </row>
    <row r="3766" spans="1:2" ht="15">
      <c r="A3766"/>
      <c r="B3766"/>
    </row>
    <row r="3767" spans="1:2" ht="15">
      <c r="A3767"/>
      <c r="B3767"/>
    </row>
    <row r="3768" spans="1:2" ht="15">
      <c r="A3768"/>
      <c r="B3768"/>
    </row>
    <row r="3769" spans="1:2" ht="15">
      <c r="A3769"/>
      <c r="B3769"/>
    </row>
    <row r="3770" spans="1:2" ht="15">
      <c r="A3770"/>
      <c r="B3770"/>
    </row>
    <row r="3771" spans="1:2" ht="15">
      <c r="A3771"/>
      <c r="B3771"/>
    </row>
    <row r="3772" spans="1:2" ht="15">
      <c r="A3772"/>
      <c r="B3772"/>
    </row>
  </sheetData>
  <conditionalFormatting sqref="A439:A489">
    <cfRule type="duplicateValues" dxfId="5" priority="2" stopIfTrue="1"/>
  </conditionalFormatting>
  <conditionalFormatting sqref="A449">
    <cfRule type="duplicateValues" dxfId="4" priority="5" stopIfTrue="1"/>
  </conditionalFormatting>
  <conditionalFormatting sqref="A463">
    <cfRule type="duplicateValues" dxfId="3" priority="4" stopIfTrue="1"/>
  </conditionalFormatting>
  <conditionalFormatting sqref="A474:A486">
    <cfRule type="duplicateValues" dxfId="2" priority="1" stopIfTrue="1"/>
  </conditionalFormatting>
  <conditionalFormatting sqref="A482:A488">
    <cfRule type="duplicateValues" dxfId="1" priority="3" stopIfTrue="1"/>
  </conditionalFormatting>
  <conditionalFormatting sqref="A209:B209 A212:B212 A227:B227 A535:B535 A559:B559 A841:B841 A845:B845 A847 A849:B852 A855:B855 A858:B858">
    <cfRule type="expression" dxfId="0" priority="6" stopIfTrue="1">
      <formula>"mod(row(a6),2)==0"</formula>
    </cfRule>
  </conditionalFormatting>
  <pageMargins left="0.62" right="0.23622047244094499" top="0.35433070866141703" bottom="0.35433070866141703" header="0.31496062992126" footer="0.31496062992126"/>
  <pageSetup paperSize="9" scale="82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"/>
  <sheetViews>
    <sheetView workbookViewId="0">
      <selection activeCell="M19" sqref="M19"/>
    </sheetView>
  </sheetViews>
  <sheetFormatPr defaultRowHeight="15"/>
  <cols>
    <col min="2" max="2" width="9.14062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</sheetPr>
  <dimension ref="A1:W23"/>
  <sheetViews>
    <sheetView view="pageBreakPreview" topLeftCell="A3" zoomScaleSheetLayoutView="100" workbookViewId="0">
      <selection activeCell="U11" sqref="U11"/>
    </sheetView>
  </sheetViews>
  <sheetFormatPr defaultRowHeight="12.75"/>
  <cols>
    <col min="1" max="1" width="21.5703125" style="282" customWidth="1"/>
    <col min="2" max="2" width="9.140625" style="282"/>
    <col min="3" max="3" width="5.85546875" style="282" customWidth="1"/>
    <col min="4" max="4" width="8" style="282" customWidth="1"/>
    <col min="5" max="5" width="5.85546875" style="283" customWidth="1"/>
    <col min="6" max="7" width="6.28515625" style="283" customWidth="1"/>
    <col min="8" max="8" width="6" style="283" customWidth="1"/>
    <col min="9" max="9" width="5.85546875" style="283" customWidth="1"/>
    <col min="10" max="10" width="6" style="283" customWidth="1"/>
    <col min="11" max="11" width="6.7109375" style="283" customWidth="1"/>
    <col min="12" max="12" width="6.42578125" style="283" customWidth="1"/>
    <col min="13" max="13" width="5.85546875" style="282" customWidth="1"/>
    <col min="14" max="14" width="6.28515625" style="282" customWidth="1"/>
    <col min="15" max="15" width="6.7109375" style="282" customWidth="1"/>
    <col min="16" max="16" width="5.7109375" style="271" customWidth="1"/>
    <col min="17" max="18" width="6.7109375" style="271" customWidth="1"/>
    <col min="19" max="16384" width="9.140625" style="271"/>
  </cols>
  <sheetData>
    <row r="1" spans="1:23" s="249" customFormat="1" ht="15.75">
      <c r="A1" s="841"/>
      <c r="B1" s="842" t="s">
        <v>0</v>
      </c>
      <c r="C1" s="826" t="s">
        <v>2378</v>
      </c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7"/>
      <c r="O1" s="247"/>
      <c r="P1" s="247"/>
      <c r="Q1" s="247"/>
      <c r="R1" s="248"/>
      <c r="S1" s="247"/>
      <c r="T1" s="248"/>
      <c r="W1" s="250"/>
    </row>
    <row r="2" spans="1:23" s="249" customFormat="1" ht="15.75">
      <c r="A2" s="841"/>
      <c r="B2" s="842" t="s">
        <v>1</v>
      </c>
      <c r="C2" s="1966">
        <v>7044445</v>
      </c>
      <c r="D2" s="1967"/>
      <c r="E2" s="266"/>
      <c r="F2" s="266"/>
      <c r="G2" s="266"/>
      <c r="H2" s="266"/>
      <c r="I2" s="266"/>
      <c r="J2" s="266"/>
      <c r="K2" s="266"/>
      <c r="L2" s="266"/>
      <c r="M2" s="266"/>
      <c r="N2" s="267"/>
      <c r="O2" s="247"/>
      <c r="P2" s="247"/>
      <c r="Q2" s="247"/>
      <c r="R2" s="248"/>
      <c r="S2" s="247"/>
      <c r="T2" s="248"/>
      <c r="W2" s="250"/>
    </row>
    <row r="3" spans="1:23" s="249" customFormat="1" ht="15.75">
      <c r="A3" s="841"/>
      <c r="B3" s="842" t="s">
        <v>2</v>
      </c>
      <c r="C3" s="826" t="s">
        <v>7727</v>
      </c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7"/>
      <c r="O3" s="247"/>
      <c r="P3" s="247"/>
      <c r="Q3" s="247"/>
      <c r="R3" s="248"/>
      <c r="S3" s="247"/>
      <c r="T3" s="248"/>
      <c r="W3" s="250"/>
    </row>
    <row r="4" spans="1:23" s="249" customFormat="1" ht="15.75">
      <c r="A4" s="841"/>
      <c r="B4" s="842" t="s">
        <v>3228</v>
      </c>
      <c r="C4" s="268" t="s">
        <v>3160</v>
      </c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70"/>
      <c r="O4" s="247"/>
      <c r="P4" s="247"/>
      <c r="Q4" s="247"/>
      <c r="R4" s="248"/>
      <c r="S4" s="247"/>
      <c r="T4" s="248"/>
      <c r="W4" s="250"/>
    </row>
    <row r="5" spans="1:23" s="249" customFormat="1" ht="10.5" customHeight="1">
      <c r="A5" s="251"/>
      <c r="C5" s="301"/>
      <c r="O5" s="247"/>
      <c r="P5" s="247"/>
      <c r="Q5" s="247"/>
      <c r="R5" s="248"/>
      <c r="S5" s="247"/>
      <c r="T5" s="248"/>
      <c r="W5" s="250"/>
    </row>
    <row r="6" spans="1:23" ht="55.5" customHeight="1">
      <c r="A6" s="1968" t="s">
        <v>1451</v>
      </c>
      <c r="B6" s="1965" t="s">
        <v>3229</v>
      </c>
      <c r="C6" s="1965" t="s">
        <v>3230</v>
      </c>
      <c r="D6" s="1965" t="s">
        <v>7726</v>
      </c>
      <c r="E6" s="1965" t="s">
        <v>3195</v>
      </c>
      <c r="F6" s="1965"/>
      <c r="G6" s="1965"/>
      <c r="H6" s="1965"/>
      <c r="I6" s="1965"/>
      <c r="J6" s="1965"/>
      <c r="K6" s="1965"/>
      <c r="L6" s="1965"/>
      <c r="M6" s="1965"/>
      <c r="N6" s="1965"/>
      <c r="O6" s="1965"/>
      <c r="P6" s="1965" t="s">
        <v>3196</v>
      </c>
      <c r="Q6" s="1965"/>
      <c r="R6" s="1965"/>
    </row>
    <row r="7" spans="1:23" s="274" customFormat="1" ht="88.5" customHeight="1">
      <c r="A7" s="1968"/>
      <c r="B7" s="1965"/>
      <c r="C7" s="1965"/>
      <c r="D7" s="1965"/>
      <c r="E7" s="272" t="s">
        <v>3231</v>
      </c>
      <c r="F7" s="273" t="s">
        <v>3201</v>
      </c>
      <c r="G7" s="273" t="s">
        <v>3202</v>
      </c>
      <c r="H7" s="272" t="s">
        <v>3232</v>
      </c>
      <c r="I7" s="272" t="s">
        <v>3233</v>
      </c>
      <c r="J7" s="272" t="s">
        <v>3234</v>
      </c>
      <c r="K7" s="272" t="s">
        <v>3235</v>
      </c>
      <c r="L7" s="272" t="s">
        <v>3236</v>
      </c>
      <c r="M7" s="272" t="s">
        <v>3208</v>
      </c>
      <c r="N7" s="272" t="s">
        <v>3237</v>
      </c>
      <c r="O7" s="272" t="s">
        <v>3238</v>
      </c>
      <c r="P7" s="272" t="s">
        <v>3239</v>
      </c>
      <c r="Q7" s="272" t="s">
        <v>3240</v>
      </c>
      <c r="R7" s="272" t="s">
        <v>3241</v>
      </c>
    </row>
    <row r="8" spans="1:23" ht="12" customHeight="1">
      <c r="A8" s="277" t="s">
        <v>3242</v>
      </c>
      <c r="B8" s="277">
        <v>19</v>
      </c>
      <c r="C8" s="277">
        <v>2</v>
      </c>
      <c r="D8" s="277">
        <v>4865</v>
      </c>
      <c r="E8" s="257">
        <v>5</v>
      </c>
      <c r="F8" s="257"/>
      <c r="G8" s="257">
        <v>5</v>
      </c>
      <c r="H8" s="275">
        <f>D8/3400</f>
        <v>1.4308823529411765</v>
      </c>
      <c r="I8" s="287">
        <f t="shared" ref="I8:I18" si="0">E8-H8</f>
        <v>3.5691176470588237</v>
      </c>
      <c r="J8" s="257">
        <v>19</v>
      </c>
      <c r="K8" s="275">
        <f>H8*4</f>
        <v>5.723529411764706</v>
      </c>
      <c r="L8" s="287">
        <f t="shared" ref="L8:L18" si="1">J8-K8</f>
        <v>13.276470588235295</v>
      </c>
      <c r="M8" s="257"/>
      <c r="N8" s="259"/>
      <c r="O8" s="287">
        <f t="shared" ref="O8:O18" si="2">M8-N8</f>
        <v>0</v>
      </c>
      <c r="P8" s="276"/>
      <c r="Q8" s="276"/>
      <c r="R8" s="276"/>
    </row>
    <row r="9" spans="1:23" ht="12" customHeight="1">
      <c r="A9" s="277" t="s">
        <v>1436</v>
      </c>
      <c r="B9" s="277">
        <v>2</v>
      </c>
      <c r="C9" s="277"/>
      <c r="D9" s="277"/>
      <c r="E9" s="257">
        <v>1</v>
      </c>
      <c r="F9" s="257"/>
      <c r="G9" s="257">
        <v>1</v>
      </c>
      <c r="H9" s="259">
        <v>1</v>
      </c>
      <c r="I9" s="287">
        <f t="shared" si="0"/>
        <v>0</v>
      </c>
      <c r="J9" s="257">
        <v>1</v>
      </c>
      <c r="K9" s="259">
        <v>1</v>
      </c>
      <c r="L9" s="287">
        <f t="shared" si="1"/>
        <v>0</v>
      </c>
      <c r="M9" s="257"/>
      <c r="N9" s="259"/>
      <c r="O9" s="287">
        <f t="shared" si="2"/>
        <v>0</v>
      </c>
      <c r="P9" s="276"/>
      <c r="Q9" s="276"/>
      <c r="R9" s="276"/>
    </row>
    <row r="10" spans="1:23" ht="12" customHeight="1">
      <c r="A10" s="843" t="s">
        <v>1441</v>
      </c>
      <c r="B10" s="277">
        <v>7</v>
      </c>
      <c r="C10" s="277"/>
      <c r="D10" s="277"/>
      <c r="E10" s="257">
        <v>2</v>
      </c>
      <c r="F10" s="257"/>
      <c r="G10" s="257">
        <v>2</v>
      </c>
      <c r="H10" s="259">
        <v>2</v>
      </c>
      <c r="I10" s="287">
        <f t="shared" si="0"/>
        <v>0</v>
      </c>
      <c r="J10" s="257">
        <v>3</v>
      </c>
      <c r="K10" s="259">
        <f>H10*2</f>
        <v>4</v>
      </c>
      <c r="L10" s="287">
        <f t="shared" si="1"/>
        <v>-1</v>
      </c>
      <c r="M10" s="257"/>
      <c r="N10" s="259"/>
      <c r="O10" s="287">
        <f t="shared" si="2"/>
        <v>0</v>
      </c>
      <c r="P10" s="276"/>
      <c r="Q10" s="276"/>
      <c r="R10" s="276"/>
    </row>
    <row r="11" spans="1:23" ht="12" customHeight="1">
      <c r="A11" s="843" t="s">
        <v>1442</v>
      </c>
      <c r="B11" s="277">
        <v>25</v>
      </c>
      <c r="C11" s="277"/>
      <c r="D11" s="277"/>
      <c r="E11" s="257">
        <v>2</v>
      </c>
      <c r="F11" s="257"/>
      <c r="G11" s="257">
        <v>2</v>
      </c>
      <c r="H11" s="259">
        <v>2</v>
      </c>
      <c r="I11" s="287">
        <f t="shared" si="0"/>
        <v>0</v>
      </c>
      <c r="J11" s="257">
        <v>2</v>
      </c>
      <c r="K11" s="259">
        <v>2</v>
      </c>
      <c r="L11" s="287">
        <f t="shared" si="1"/>
        <v>0</v>
      </c>
      <c r="M11" s="257">
        <v>3</v>
      </c>
      <c r="N11" s="259">
        <v>3</v>
      </c>
      <c r="O11" s="287">
        <f t="shared" si="2"/>
        <v>0</v>
      </c>
      <c r="P11" s="276"/>
      <c r="Q11" s="276"/>
      <c r="R11" s="276"/>
    </row>
    <row r="12" spans="1:23" ht="12" customHeight="1">
      <c r="A12" s="843" t="s">
        <v>1492</v>
      </c>
      <c r="B12" s="277">
        <v>5</v>
      </c>
      <c r="C12" s="277"/>
      <c r="D12" s="277"/>
      <c r="E12" s="257">
        <v>1</v>
      </c>
      <c r="F12" s="257"/>
      <c r="G12" s="257">
        <v>1</v>
      </c>
      <c r="H12" s="259">
        <f t="shared" ref="H12:H16" si="3">B12*0.2</f>
        <v>1</v>
      </c>
      <c r="I12" s="287">
        <f t="shared" si="0"/>
        <v>0</v>
      </c>
      <c r="J12" s="257">
        <v>2</v>
      </c>
      <c r="K12" s="259">
        <f t="shared" ref="K12:K18" si="4">H12*2</f>
        <v>2</v>
      </c>
      <c r="L12" s="287">
        <f t="shared" si="1"/>
        <v>0</v>
      </c>
      <c r="M12" s="257"/>
      <c r="N12" s="259"/>
      <c r="O12" s="287">
        <f t="shared" si="2"/>
        <v>0</v>
      </c>
      <c r="P12" s="276"/>
      <c r="Q12" s="276"/>
      <c r="R12" s="276"/>
    </row>
    <row r="13" spans="1:23" ht="12" customHeight="1">
      <c r="A13" s="843" t="s">
        <v>1489</v>
      </c>
      <c r="B13" s="277">
        <v>5</v>
      </c>
      <c r="C13" s="277"/>
      <c r="D13" s="277"/>
      <c r="E13" s="257">
        <v>1</v>
      </c>
      <c r="F13" s="257"/>
      <c r="G13" s="257">
        <v>1</v>
      </c>
      <c r="H13" s="259">
        <f t="shared" si="3"/>
        <v>1</v>
      </c>
      <c r="I13" s="287">
        <f t="shared" si="0"/>
        <v>0</v>
      </c>
      <c r="J13" s="257">
        <v>2</v>
      </c>
      <c r="K13" s="259">
        <f t="shared" si="4"/>
        <v>2</v>
      </c>
      <c r="L13" s="287">
        <f t="shared" si="1"/>
        <v>0</v>
      </c>
      <c r="M13" s="257"/>
      <c r="N13" s="259"/>
      <c r="O13" s="287">
        <f t="shared" si="2"/>
        <v>0</v>
      </c>
      <c r="P13" s="276"/>
      <c r="Q13" s="276"/>
      <c r="R13" s="276"/>
    </row>
    <row r="14" spans="1:23" ht="12" customHeight="1">
      <c r="A14" s="843" t="s">
        <v>1493</v>
      </c>
      <c r="B14" s="277">
        <v>3</v>
      </c>
      <c r="C14" s="277"/>
      <c r="D14" s="277"/>
      <c r="E14" s="257">
        <v>1</v>
      </c>
      <c r="F14" s="257"/>
      <c r="G14" s="257">
        <v>1</v>
      </c>
      <c r="H14" s="259">
        <v>1</v>
      </c>
      <c r="I14" s="287">
        <f t="shared" si="0"/>
        <v>0</v>
      </c>
      <c r="J14" s="257">
        <v>1</v>
      </c>
      <c r="K14" s="259">
        <f t="shared" si="4"/>
        <v>2</v>
      </c>
      <c r="L14" s="287">
        <f t="shared" si="1"/>
        <v>-1</v>
      </c>
      <c r="M14" s="257"/>
      <c r="N14" s="259"/>
      <c r="O14" s="287">
        <f t="shared" si="2"/>
        <v>0</v>
      </c>
      <c r="P14" s="276"/>
      <c r="Q14" s="276"/>
      <c r="R14" s="276"/>
    </row>
    <row r="15" spans="1:23" ht="33" customHeight="1">
      <c r="A15" s="843" t="s">
        <v>7243</v>
      </c>
      <c r="B15" s="277">
        <v>10</v>
      </c>
      <c r="C15" s="277"/>
      <c r="D15" s="277"/>
      <c r="E15" s="257">
        <v>2</v>
      </c>
      <c r="F15" s="257"/>
      <c r="G15" s="257">
        <v>2</v>
      </c>
      <c r="H15" s="259">
        <v>2</v>
      </c>
      <c r="I15" s="287">
        <f t="shared" si="0"/>
        <v>0</v>
      </c>
      <c r="J15" s="257">
        <v>4</v>
      </c>
      <c r="K15" s="259">
        <f t="shared" si="4"/>
        <v>4</v>
      </c>
      <c r="L15" s="287">
        <f t="shared" si="1"/>
        <v>0</v>
      </c>
      <c r="M15" s="257"/>
      <c r="N15" s="259"/>
      <c r="O15" s="287">
        <f t="shared" si="2"/>
        <v>0</v>
      </c>
      <c r="P15" s="276"/>
      <c r="Q15" s="276"/>
      <c r="R15" s="276"/>
    </row>
    <row r="16" spans="1:23" ht="12" customHeight="1">
      <c r="A16" s="843" t="s">
        <v>1488</v>
      </c>
      <c r="B16" s="277">
        <v>5</v>
      </c>
      <c r="C16" s="277"/>
      <c r="D16" s="277"/>
      <c r="E16" s="257">
        <v>1</v>
      </c>
      <c r="F16" s="257"/>
      <c r="G16" s="257">
        <v>1</v>
      </c>
      <c r="H16" s="259">
        <f t="shared" si="3"/>
        <v>1</v>
      </c>
      <c r="I16" s="287">
        <f t="shared" si="0"/>
        <v>0</v>
      </c>
      <c r="J16" s="257">
        <v>2</v>
      </c>
      <c r="K16" s="259">
        <f t="shared" si="4"/>
        <v>2</v>
      </c>
      <c r="L16" s="287">
        <f t="shared" si="1"/>
        <v>0</v>
      </c>
      <c r="M16" s="257"/>
      <c r="N16" s="259"/>
      <c r="O16" s="287">
        <f t="shared" si="2"/>
        <v>0</v>
      </c>
      <c r="P16" s="276"/>
      <c r="Q16" s="276"/>
      <c r="R16" s="276"/>
    </row>
    <row r="17" spans="1:18" ht="12" customHeight="1">
      <c r="A17" s="277" t="s">
        <v>1491</v>
      </c>
      <c r="B17" s="277">
        <v>5</v>
      </c>
      <c r="C17" s="277"/>
      <c r="D17" s="277"/>
      <c r="E17" s="277">
        <v>1</v>
      </c>
      <c r="F17" s="277"/>
      <c r="G17" s="277">
        <v>1</v>
      </c>
      <c r="H17" s="259">
        <v>1</v>
      </c>
      <c r="I17" s="287">
        <f t="shared" si="0"/>
        <v>0</v>
      </c>
      <c r="J17" s="277">
        <v>2</v>
      </c>
      <c r="K17" s="259">
        <f t="shared" si="4"/>
        <v>2</v>
      </c>
      <c r="L17" s="287">
        <f t="shared" si="1"/>
        <v>0</v>
      </c>
      <c r="M17" s="277"/>
      <c r="N17" s="259"/>
      <c r="O17" s="287">
        <f t="shared" si="2"/>
        <v>0</v>
      </c>
      <c r="P17" s="276"/>
      <c r="Q17" s="276"/>
      <c r="R17" s="276"/>
    </row>
    <row r="18" spans="1:18" ht="22.5" customHeight="1">
      <c r="A18" s="277" t="s">
        <v>3243</v>
      </c>
      <c r="B18" s="277">
        <v>2</v>
      </c>
      <c r="C18" s="277"/>
      <c r="D18" s="277"/>
      <c r="E18" s="277">
        <v>1</v>
      </c>
      <c r="F18" s="277"/>
      <c r="G18" s="277">
        <v>1</v>
      </c>
      <c r="H18" s="259">
        <v>1</v>
      </c>
      <c r="I18" s="287">
        <f t="shared" si="0"/>
        <v>0</v>
      </c>
      <c r="J18" s="277">
        <v>1</v>
      </c>
      <c r="K18" s="259">
        <f t="shared" si="4"/>
        <v>2</v>
      </c>
      <c r="L18" s="287">
        <f t="shared" si="1"/>
        <v>-1</v>
      </c>
      <c r="M18" s="277"/>
      <c r="N18" s="259"/>
      <c r="O18" s="287">
        <f t="shared" si="2"/>
        <v>0</v>
      </c>
      <c r="P18" s="276"/>
      <c r="Q18" s="276"/>
      <c r="R18" s="276"/>
    </row>
    <row r="19" spans="1:18" s="280" customFormat="1" ht="12" customHeight="1">
      <c r="A19" s="278" t="s">
        <v>1437</v>
      </c>
      <c r="B19" s="278">
        <f>SUM(B8:B18)</f>
        <v>88</v>
      </c>
      <c r="C19" s="278">
        <f t="shared" ref="C19:D19" si="5">SUM(C8:C18)</f>
        <v>2</v>
      </c>
      <c r="D19" s="278">
        <f t="shared" si="5"/>
        <v>4865</v>
      </c>
      <c r="E19" s="278">
        <f t="shared" ref="E19:R19" si="6">SUM(E8:E18)</f>
        <v>18</v>
      </c>
      <c r="F19" s="278">
        <f t="shared" si="6"/>
        <v>0</v>
      </c>
      <c r="G19" s="278">
        <f t="shared" si="6"/>
        <v>18</v>
      </c>
      <c r="H19" s="279">
        <f t="shared" si="6"/>
        <v>14.430882352941175</v>
      </c>
      <c r="I19" s="279">
        <f t="shared" si="6"/>
        <v>3.5691176470588237</v>
      </c>
      <c r="J19" s="278">
        <f t="shared" si="6"/>
        <v>39</v>
      </c>
      <c r="K19" s="279">
        <f t="shared" si="6"/>
        <v>28.723529411764705</v>
      </c>
      <c r="L19" s="279">
        <f t="shared" si="6"/>
        <v>10.276470588235295</v>
      </c>
      <c r="M19" s="278">
        <f t="shared" si="6"/>
        <v>3</v>
      </c>
      <c r="N19" s="278">
        <f t="shared" si="6"/>
        <v>3</v>
      </c>
      <c r="O19" s="278">
        <f t="shared" si="6"/>
        <v>0</v>
      </c>
      <c r="P19" s="278">
        <f t="shared" si="6"/>
        <v>0</v>
      </c>
      <c r="Q19" s="278">
        <f t="shared" si="6"/>
        <v>0</v>
      </c>
      <c r="R19" s="278">
        <f t="shared" si="6"/>
        <v>0</v>
      </c>
    </row>
    <row r="20" spans="1:18">
      <c r="A20" s="281" t="s">
        <v>3244</v>
      </c>
    </row>
    <row r="21" spans="1:18" ht="27" customHeight="1">
      <c r="A21" s="284"/>
      <c r="B21" s="284"/>
      <c r="C21" s="284"/>
      <c r="D21" s="284"/>
      <c r="E21" s="284"/>
      <c r="F21" s="284"/>
      <c r="G21" s="284"/>
      <c r="H21" s="284"/>
      <c r="I21" s="284"/>
      <c r="J21" s="284"/>
      <c r="K21" s="284"/>
      <c r="L21" s="284"/>
      <c r="M21" s="284"/>
      <c r="N21" s="284"/>
      <c r="O21" s="284"/>
    </row>
    <row r="22" spans="1:18" ht="17.25" customHeight="1">
      <c r="A22" s="271"/>
      <c r="B22" s="285"/>
      <c r="C22" s="285"/>
      <c r="D22" s="285"/>
      <c r="E22" s="285"/>
      <c r="F22" s="285"/>
      <c r="G22" s="285"/>
      <c r="H22" s="285"/>
      <c r="I22" s="285"/>
      <c r="J22" s="285"/>
      <c r="K22" s="285"/>
      <c r="L22" s="285"/>
      <c r="M22" s="285"/>
      <c r="N22" s="285"/>
      <c r="O22" s="285"/>
    </row>
    <row r="23" spans="1:18">
      <c r="R23" s="286"/>
    </row>
  </sheetData>
  <mergeCells count="7">
    <mergeCell ref="E6:O6"/>
    <mergeCell ref="P6:R6"/>
    <mergeCell ref="C2:D2"/>
    <mergeCell ref="A6:A7"/>
    <mergeCell ref="B6:B7"/>
    <mergeCell ref="C6:C7"/>
    <mergeCell ref="D6:D7"/>
  </mergeCells>
  <pageMargins left="0.23622047244094491" right="0.23622047244094491" top="0.35433070866141736" bottom="0.35433070866141736" header="0.31496062992125984" footer="0.31496062992125984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</sheetPr>
  <dimension ref="A1:W25"/>
  <sheetViews>
    <sheetView view="pageBreakPreview" zoomScaleSheetLayoutView="100" workbookViewId="0">
      <selection activeCell="B11" sqref="B11"/>
    </sheetView>
  </sheetViews>
  <sheetFormatPr defaultRowHeight="15.75"/>
  <cols>
    <col min="1" max="1" width="30.42578125" style="249" customWidth="1"/>
    <col min="2" max="2" width="9.140625" style="250" customWidth="1"/>
    <col min="3" max="3" width="5" style="250" customWidth="1"/>
    <col min="4" max="8" width="5.28515625" style="250" customWidth="1"/>
    <col min="9" max="9" width="5.28515625" style="260" customWidth="1"/>
    <col min="10" max="10" width="4.5703125" style="260" customWidth="1"/>
    <col min="11" max="11" width="4.85546875" style="249" customWidth="1"/>
    <col min="12" max="12" width="5.28515625" style="250" customWidth="1"/>
    <col min="13" max="14" width="5.28515625" style="249" customWidth="1"/>
    <col min="15" max="15" width="4.7109375" style="249" customWidth="1"/>
    <col min="16" max="16" width="4.85546875" style="249" customWidth="1"/>
    <col min="17" max="23" width="5.28515625" style="249" customWidth="1"/>
    <col min="24" max="16384" width="9.140625" style="249"/>
  </cols>
  <sheetData>
    <row r="1" spans="1:23">
      <c r="A1" s="841"/>
      <c r="B1" s="842" t="s">
        <v>0</v>
      </c>
      <c r="C1" s="826" t="s">
        <v>2378</v>
      </c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7"/>
    </row>
    <row r="2" spans="1:23">
      <c r="A2" s="841"/>
      <c r="B2" s="842" t="s">
        <v>1</v>
      </c>
      <c r="C2" s="1959">
        <v>7044445</v>
      </c>
      <c r="D2" s="1960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7"/>
    </row>
    <row r="3" spans="1:23">
      <c r="A3" s="841"/>
      <c r="B3" s="842" t="s">
        <v>2</v>
      </c>
      <c r="C3" s="826" t="s">
        <v>7727</v>
      </c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7"/>
    </row>
    <row r="4" spans="1:23">
      <c r="A4" s="841"/>
      <c r="B4" s="842" t="s">
        <v>3245</v>
      </c>
      <c r="C4" s="268" t="s">
        <v>3162</v>
      </c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70"/>
    </row>
    <row r="5" spans="1:23" ht="9" customHeight="1">
      <c r="A5" s="251"/>
      <c r="B5" s="249"/>
      <c r="C5" s="288"/>
      <c r="D5" s="256"/>
      <c r="E5" s="256"/>
      <c r="F5" s="256"/>
      <c r="G5" s="256"/>
      <c r="H5" s="256"/>
      <c r="I5" s="256"/>
      <c r="J5" s="256"/>
      <c r="K5" s="256"/>
      <c r="L5" s="256"/>
      <c r="M5" s="256"/>
    </row>
    <row r="6" spans="1:23" ht="45.75" customHeight="1">
      <c r="A6" s="1970" t="s">
        <v>3246</v>
      </c>
      <c r="B6" s="1971" t="s">
        <v>3247</v>
      </c>
      <c r="C6" s="1958" t="s">
        <v>3248</v>
      </c>
      <c r="D6" s="1969" t="s">
        <v>3195</v>
      </c>
      <c r="E6" s="1969"/>
      <c r="F6" s="1969"/>
      <c r="G6" s="1969"/>
      <c r="H6" s="1969"/>
      <c r="I6" s="1969"/>
      <c r="J6" s="1969"/>
      <c r="K6" s="1969"/>
      <c r="L6" s="1969"/>
      <c r="M6" s="1969"/>
      <c r="N6" s="1969"/>
      <c r="O6" s="1969"/>
      <c r="P6" s="1969"/>
      <c r="Q6" s="1969"/>
      <c r="R6" s="1969"/>
      <c r="S6" s="1969"/>
      <c r="T6" s="1969" t="s">
        <v>3196</v>
      </c>
      <c r="U6" s="1969"/>
      <c r="V6" s="1969"/>
      <c r="W6" s="1969"/>
    </row>
    <row r="7" spans="1:23" ht="66" customHeight="1">
      <c r="A7" s="1970"/>
      <c r="B7" s="1971"/>
      <c r="C7" s="1958"/>
      <c r="D7" s="289" t="s">
        <v>3231</v>
      </c>
      <c r="E7" s="289" t="s">
        <v>3249</v>
      </c>
      <c r="F7" s="254" t="s">
        <v>3201</v>
      </c>
      <c r="G7" s="254" t="s">
        <v>3202</v>
      </c>
      <c r="H7" s="289" t="s">
        <v>3250</v>
      </c>
      <c r="I7" s="290" t="s">
        <v>3210</v>
      </c>
      <c r="J7" s="254" t="s">
        <v>3251</v>
      </c>
      <c r="K7" s="291" t="s">
        <v>3252</v>
      </c>
      <c r="L7" s="291" t="s">
        <v>3253</v>
      </c>
      <c r="M7" s="291" t="s">
        <v>3250</v>
      </c>
      <c r="N7" s="290" t="s">
        <v>3210</v>
      </c>
      <c r="O7" s="254" t="s">
        <v>3251</v>
      </c>
      <c r="P7" s="289" t="s">
        <v>3252</v>
      </c>
      <c r="Q7" s="292" t="s">
        <v>3254</v>
      </c>
      <c r="R7" s="292" t="s">
        <v>3255</v>
      </c>
      <c r="S7" s="292" t="s">
        <v>3256</v>
      </c>
      <c r="T7" s="289" t="s">
        <v>3239</v>
      </c>
      <c r="U7" s="289" t="s">
        <v>3257</v>
      </c>
      <c r="V7" s="289" t="s">
        <v>3258</v>
      </c>
      <c r="W7" s="289" t="s">
        <v>3241</v>
      </c>
    </row>
    <row r="8" spans="1:23" ht="24">
      <c r="A8" s="1933" t="s">
        <v>3259</v>
      </c>
      <c r="B8" s="257">
        <v>546</v>
      </c>
      <c r="C8" s="257"/>
      <c r="D8" s="257">
        <v>18</v>
      </c>
      <c r="E8" s="257"/>
      <c r="F8" s="257">
        <v>5</v>
      </c>
      <c r="G8" s="257">
        <v>13</v>
      </c>
      <c r="H8" s="257">
        <f>B8/70+3</f>
        <v>10.8</v>
      </c>
      <c r="I8" s="257"/>
      <c r="J8" s="259">
        <f>SUM(H8:I8)</f>
        <v>10.8</v>
      </c>
      <c r="K8" s="299">
        <f t="shared" ref="K8:K22" si="0">D8-(H8+I8)</f>
        <v>7.1999999999999993</v>
      </c>
      <c r="L8" s="257">
        <v>22</v>
      </c>
      <c r="M8" s="257">
        <f>H8*2+2</f>
        <v>23.6</v>
      </c>
      <c r="N8" s="257"/>
      <c r="O8" s="259">
        <f>SUM(M8:N8)</f>
        <v>23.6</v>
      </c>
      <c r="P8" s="300">
        <f t="shared" ref="P8:P22" si="1">L8-(M8+N8)</f>
        <v>-1.6000000000000014</v>
      </c>
      <c r="Q8" s="293"/>
      <c r="R8" s="293"/>
      <c r="S8" s="300">
        <f>Q8-R8</f>
        <v>0</v>
      </c>
      <c r="T8" s="294"/>
      <c r="U8" s="294"/>
      <c r="V8" s="294"/>
      <c r="W8" s="294"/>
    </row>
    <row r="9" spans="1:23">
      <c r="A9" s="1933" t="s">
        <v>3260</v>
      </c>
      <c r="B9" s="257"/>
      <c r="C9" s="257">
        <v>1</v>
      </c>
      <c r="D9" s="257">
        <v>2</v>
      </c>
      <c r="E9" s="257"/>
      <c r="F9" s="257"/>
      <c r="G9" s="257">
        <v>2</v>
      </c>
      <c r="H9" s="257">
        <v>2</v>
      </c>
      <c r="I9" s="257"/>
      <c r="J9" s="259">
        <f t="shared" ref="J9:J22" si="2">SUM(H9:I9)</f>
        <v>2</v>
      </c>
      <c r="K9" s="299">
        <f t="shared" si="0"/>
        <v>0</v>
      </c>
      <c r="L9" s="257">
        <v>4</v>
      </c>
      <c r="M9" s="257">
        <f>H9*2</f>
        <v>4</v>
      </c>
      <c r="N9" s="257"/>
      <c r="O9" s="259">
        <f t="shared" ref="O9:O22" si="3">SUM(M9:N9)</f>
        <v>4</v>
      </c>
      <c r="P9" s="300">
        <f t="shared" si="1"/>
        <v>0</v>
      </c>
      <c r="Q9" s="293"/>
      <c r="R9" s="293"/>
      <c r="S9" s="300">
        <f t="shared" ref="S9:S22" si="4">Q9-R9</f>
        <v>0</v>
      </c>
      <c r="T9" s="294"/>
      <c r="U9" s="294"/>
      <c r="V9" s="294"/>
      <c r="W9" s="294"/>
    </row>
    <row r="10" spans="1:23">
      <c r="A10" s="1933" t="s">
        <v>3261</v>
      </c>
      <c r="B10" s="257"/>
      <c r="C10" s="257">
        <v>1</v>
      </c>
      <c r="D10" s="257">
        <v>2</v>
      </c>
      <c r="E10" s="257"/>
      <c r="F10" s="257"/>
      <c r="G10" s="257">
        <v>2</v>
      </c>
      <c r="H10" s="257">
        <v>2</v>
      </c>
      <c r="I10" s="257"/>
      <c r="J10" s="259">
        <f t="shared" si="2"/>
        <v>2</v>
      </c>
      <c r="K10" s="299">
        <f t="shared" si="0"/>
        <v>0</v>
      </c>
      <c r="L10" s="257">
        <v>4</v>
      </c>
      <c r="M10" s="257">
        <f>G10*2</f>
        <v>4</v>
      </c>
      <c r="N10" s="257"/>
      <c r="O10" s="259">
        <f t="shared" si="3"/>
        <v>4</v>
      </c>
      <c r="P10" s="300">
        <f t="shared" si="1"/>
        <v>0</v>
      </c>
      <c r="Q10" s="293"/>
      <c r="R10" s="293"/>
      <c r="S10" s="300">
        <f t="shared" si="4"/>
        <v>0</v>
      </c>
      <c r="T10" s="294"/>
      <c r="U10" s="294"/>
      <c r="V10" s="294"/>
      <c r="W10" s="294"/>
    </row>
    <row r="11" spans="1:23" ht="48">
      <c r="A11" s="1933" t="s">
        <v>3262</v>
      </c>
      <c r="B11" s="257">
        <v>1274897.6399999997</v>
      </c>
      <c r="C11" s="257"/>
      <c r="D11" s="257"/>
      <c r="E11" s="257">
        <v>7</v>
      </c>
      <c r="F11" s="257"/>
      <c r="G11" s="257"/>
      <c r="H11" s="257">
        <f>B11/120000</f>
        <v>10.624146999999997</v>
      </c>
      <c r="I11" s="257"/>
      <c r="J11" s="259">
        <f t="shared" si="2"/>
        <v>10.624146999999997</v>
      </c>
      <c r="K11" s="299">
        <f>(D11+E11)-(H11+I11)</f>
        <v>-3.6241469999999971</v>
      </c>
      <c r="L11" s="257">
        <v>30</v>
      </c>
      <c r="M11" s="257">
        <f>H11*6</f>
        <v>63.744881999999983</v>
      </c>
      <c r="N11" s="257"/>
      <c r="O11" s="259">
        <f t="shared" si="3"/>
        <v>63.744881999999983</v>
      </c>
      <c r="P11" s="300">
        <f t="shared" si="1"/>
        <v>-33.744881999999983</v>
      </c>
      <c r="Q11" s="293"/>
      <c r="R11" s="293"/>
      <c r="S11" s="300">
        <f t="shared" si="4"/>
        <v>0</v>
      </c>
      <c r="T11" s="294"/>
      <c r="U11" s="294"/>
      <c r="V11" s="294"/>
      <c r="W11" s="294"/>
    </row>
    <row r="12" spans="1:23" ht="36">
      <c r="A12" s="1933" t="s">
        <v>3263</v>
      </c>
      <c r="B12" s="257">
        <v>546</v>
      </c>
      <c r="C12" s="257"/>
      <c r="D12" s="257">
        <v>2</v>
      </c>
      <c r="E12" s="257"/>
      <c r="F12" s="257"/>
      <c r="G12" s="257">
        <v>1</v>
      </c>
      <c r="H12" s="257">
        <f>B12/300</f>
        <v>1.82</v>
      </c>
      <c r="I12" s="257"/>
      <c r="J12" s="259">
        <f t="shared" si="2"/>
        <v>1.82</v>
      </c>
      <c r="K12" s="299">
        <f t="shared" si="0"/>
        <v>0.17999999999999994</v>
      </c>
      <c r="L12" s="257">
        <v>8</v>
      </c>
      <c r="M12" s="257">
        <f>H12*2</f>
        <v>3.64</v>
      </c>
      <c r="N12" s="257"/>
      <c r="O12" s="259">
        <f t="shared" si="3"/>
        <v>3.64</v>
      </c>
      <c r="P12" s="300">
        <f t="shared" si="1"/>
        <v>4.3599999999999994</v>
      </c>
      <c r="Q12" s="293"/>
      <c r="R12" s="293"/>
      <c r="S12" s="300">
        <f t="shared" si="4"/>
        <v>0</v>
      </c>
      <c r="T12" s="294"/>
      <c r="U12" s="294"/>
      <c r="V12" s="294"/>
      <c r="W12" s="294"/>
    </row>
    <row r="13" spans="1:23">
      <c r="A13" s="1933" t="s">
        <v>3264</v>
      </c>
      <c r="B13" s="257">
        <v>546</v>
      </c>
      <c r="C13" s="257"/>
      <c r="D13" s="257">
        <v>4</v>
      </c>
      <c r="E13" s="257"/>
      <c r="F13" s="257"/>
      <c r="G13" s="257">
        <v>4</v>
      </c>
      <c r="H13" s="257">
        <f>B13/150</f>
        <v>3.64</v>
      </c>
      <c r="I13" s="257"/>
      <c r="J13" s="259">
        <f t="shared" si="2"/>
        <v>3.64</v>
      </c>
      <c r="K13" s="299">
        <f t="shared" si="0"/>
        <v>0.35999999999999988</v>
      </c>
      <c r="L13" s="257">
        <v>4</v>
      </c>
      <c r="M13" s="257">
        <f>H13*2</f>
        <v>7.28</v>
      </c>
      <c r="N13" s="257"/>
      <c r="O13" s="259">
        <f t="shared" si="3"/>
        <v>7.28</v>
      </c>
      <c r="P13" s="300">
        <f t="shared" si="1"/>
        <v>-3.2800000000000002</v>
      </c>
      <c r="Q13" s="293"/>
      <c r="R13" s="293"/>
      <c r="S13" s="300">
        <f t="shared" si="4"/>
        <v>0</v>
      </c>
      <c r="T13" s="294"/>
      <c r="U13" s="294"/>
      <c r="V13" s="294"/>
      <c r="W13" s="294"/>
    </row>
    <row r="14" spans="1:23" ht="60">
      <c r="A14" s="1933" t="s">
        <v>3265</v>
      </c>
      <c r="B14" s="257">
        <v>244</v>
      </c>
      <c r="C14" s="257">
        <v>16</v>
      </c>
      <c r="D14" s="257">
        <v>26</v>
      </c>
      <c r="E14" s="257"/>
      <c r="F14" s="257">
        <v>4</v>
      </c>
      <c r="G14" s="257">
        <v>21</v>
      </c>
      <c r="H14" s="257">
        <v>23</v>
      </c>
      <c r="I14" s="257"/>
      <c r="J14" s="259">
        <f t="shared" si="2"/>
        <v>23</v>
      </c>
      <c r="K14" s="299">
        <f t="shared" si="0"/>
        <v>3</v>
      </c>
      <c r="L14" s="257">
        <v>27</v>
      </c>
      <c r="M14" s="257">
        <f>H14*2</f>
        <v>46</v>
      </c>
      <c r="N14" s="257"/>
      <c r="O14" s="259">
        <f t="shared" si="3"/>
        <v>46</v>
      </c>
      <c r="P14" s="300">
        <f t="shared" si="1"/>
        <v>-19</v>
      </c>
      <c r="Q14" s="293"/>
      <c r="R14" s="293"/>
      <c r="S14" s="300">
        <f t="shared" si="4"/>
        <v>0</v>
      </c>
      <c r="T14" s="294"/>
      <c r="U14" s="294"/>
      <c r="V14" s="294"/>
      <c r="W14" s="294"/>
    </row>
    <row r="15" spans="1:23">
      <c r="A15" s="1933" t="s">
        <v>3266</v>
      </c>
      <c r="B15" s="257">
        <v>546</v>
      </c>
      <c r="C15" s="257"/>
      <c r="D15" s="257">
        <v>4</v>
      </c>
      <c r="E15" s="257"/>
      <c r="F15" s="257"/>
      <c r="G15" s="257">
        <v>4</v>
      </c>
      <c r="H15" s="257">
        <f>B15/100</f>
        <v>5.46</v>
      </c>
      <c r="I15" s="257"/>
      <c r="J15" s="259">
        <f t="shared" si="2"/>
        <v>5.46</v>
      </c>
      <c r="K15" s="299">
        <f t="shared" si="0"/>
        <v>-1.46</v>
      </c>
      <c r="L15" s="257">
        <v>16</v>
      </c>
      <c r="M15" s="257">
        <f>H15*3</f>
        <v>16.38</v>
      </c>
      <c r="N15" s="257"/>
      <c r="O15" s="259">
        <f t="shared" si="3"/>
        <v>16.38</v>
      </c>
      <c r="P15" s="300">
        <f t="shared" si="1"/>
        <v>-0.37999999999999901</v>
      </c>
      <c r="Q15" s="293"/>
      <c r="R15" s="293"/>
      <c r="S15" s="300">
        <f t="shared" si="4"/>
        <v>0</v>
      </c>
      <c r="T15" s="294"/>
      <c r="U15" s="294"/>
      <c r="V15" s="294"/>
      <c r="W15" s="294"/>
    </row>
    <row r="16" spans="1:23" ht="24">
      <c r="A16" s="1933" t="s">
        <v>3267</v>
      </c>
      <c r="B16" s="257"/>
      <c r="C16" s="257"/>
      <c r="D16" s="257"/>
      <c r="E16" s="257"/>
      <c r="F16" s="257"/>
      <c r="G16" s="257"/>
      <c r="H16" s="257"/>
      <c r="I16" s="257"/>
      <c r="J16" s="259">
        <f t="shared" si="2"/>
        <v>0</v>
      </c>
      <c r="K16" s="299">
        <f t="shared" si="0"/>
        <v>0</v>
      </c>
      <c r="L16" s="257">
        <v>1</v>
      </c>
      <c r="M16" s="257"/>
      <c r="N16" s="257"/>
      <c r="O16" s="259">
        <f t="shared" si="3"/>
        <v>0</v>
      </c>
      <c r="P16" s="300">
        <f t="shared" si="1"/>
        <v>1</v>
      </c>
      <c r="Q16" s="293"/>
      <c r="R16" s="293"/>
      <c r="S16" s="300">
        <f t="shared" si="4"/>
        <v>0</v>
      </c>
      <c r="T16" s="294"/>
      <c r="U16" s="294"/>
      <c r="V16" s="294"/>
      <c r="W16" s="294"/>
    </row>
    <row r="17" spans="1:23" ht="24">
      <c r="A17" s="1933" t="s">
        <v>1544</v>
      </c>
      <c r="B17" s="257">
        <v>546</v>
      </c>
      <c r="C17" s="257"/>
      <c r="D17" s="257">
        <v>4</v>
      </c>
      <c r="E17" s="257"/>
      <c r="F17" s="257"/>
      <c r="G17" s="257">
        <v>4</v>
      </c>
      <c r="H17" s="257">
        <f>B17/150</f>
        <v>3.64</v>
      </c>
      <c r="I17" s="257"/>
      <c r="J17" s="259">
        <f t="shared" si="2"/>
        <v>3.64</v>
      </c>
      <c r="K17" s="299">
        <f t="shared" si="0"/>
        <v>0.35999999999999988</v>
      </c>
      <c r="L17" s="257">
        <v>17</v>
      </c>
      <c r="M17" s="257">
        <f>H17*5</f>
        <v>18.2</v>
      </c>
      <c r="N17" s="257"/>
      <c r="O17" s="259">
        <f t="shared" si="3"/>
        <v>18.2</v>
      </c>
      <c r="P17" s="300">
        <f t="shared" si="1"/>
        <v>-1.1999999999999993</v>
      </c>
      <c r="Q17" s="293"/>
      <c r="R17" s="293"/>
      <c r="S17" s="300">
        <f t="shared" si="4"/>
        <v>0</v>
      </c>
      <c r="T17" s="294"/>
      <c r="U17" s="294"/>
      <c r="V17" s="294"/>
      <c r="W17" s="294"/>
    </row>
    <row r="18" spans="1:23" ht="24">
      <c r="A18" s="1933" t="s">
        <v>3268</v>
      </c>
      <c r="B18" s="257">
        <v>546</v>
      </c>
      <c r="C18" s="257"/>
      <c r="D18" s="257"/>
      <c r="E18" s="257">
        <v>6</v>
      </c>
      <c r="F18" s="257"/>
      <c r="G18" s="257"/>
      <c r="H18" s="257">
        <f>B18/200</f>
        <v>2.73</v>
      </c>
      <c r="I18" s="257"/>
      <c r="J18" s="259">
        <f t="shared" si="2"/>
        <v>2.73</v>
      </c>
      <c r="K18" s="299">
        <f>E18-(H18+I18)</f>
        <v>3.27</v>
      </c>
      <c r="L18" s="257">
        <v>3</v>
      </c>
      <c r="M18" s="257">
        <f>H18</f>
        <v>2.73</v>
      </c>
      <c r="N18" s="257"/>
      <c r="O18" s="259">
        <f t="shared" si="3"/>
        <v>2.73</v>
      </c>
      <c r="P18" s="300">
        <f t="shared" si="1"/>
        <v>0.27</v>
      </c>
      <c r="Q18" s="293"/>
      <c r="R18" s="293"/>
      <c r="S18" s="300">
        <f t="shared" si="4"/>
        <v>0</v>
      </c>
      <c r="T18" s="294"/>
      <c r="U18" s="294"/>
      <c r="V18" s="294"/>
      <c r="W18" s="294"/>
    </row>
    <row r="19" spans="1:23">
      <c r="A19" s="1933" t="s">
        <v>3269</v>
      </c>
      <c r="B19" s="257">
        <v>546</v>
      </c>
      <c r="C19" s="257"/>
      <c r="D19" s="257"/>
      <c r="E19" s="257"/>
      <c r="F19" s="257"/>
      <c r="G19" s="257"/>
      <c r="H19" s="257">
        <f>B19/400</f>
        <v>1.365</v>
      </c>
      <c r="I19" s="257"/>
      <c r="J19" s="259">
        <f t="shared" si="2"/>
        <v>1.365</v>
      </c>
      <c r="K19" s="299">
        <f t="shared" si="0"/>
        <v>-1.365</v>
      </c>
      <c r="L19" s="257"/>
      <c r="M19" s="257"/>
      <c r="N19" s="257"/>
      <c r="O19" s="259">
        <f t="shared" si="3"/>
        <v>0</v>
      </c>
      <c r="P19" s="300">
        <f t="shared" si="1"/>
        <v>0</v>
      </c>
      <c r="Q19" s="293"/>
      <c r="R19" s="293"/>
      <c r="S19" s="300">
        <f t="shared" si="4"/>
        <v>0</v>
      </c>
      <c r="T19" s="294"/>
      <c r="U19" s="294"/>
      <c r="V19" s="294"/>
      <c r="W19" s="294"/>
    </row>
    <row r="20" spans="1:23" ht="60.75">
      <c r="A20" s="1934" t="s">
        <v>3270</v>
      </c>
      <c r="B20" s="257">
        <v>546</v>
      </c>
      <c r="C20" s="257"/>
      <c r="D20" s="257">
        <v>1</v>
      </c>
      <c r="E20" s="257"/>
      <c r="F20" s="257"/>
      <c r="G20" s="257">
        <v>1</v>
      </c>
      <c r="H20" s="257">
        <f>B20/400</f>
        <v>1.365</v>
      </c>
      <c r="I20" s="257"/>
      <c r="J20" s="259">
        <f t="shared" si="2"/>
        <v>1.365</v>
      </c>
      <c r="K20" s="299">
        <f t="shared" si="0"/>
        <v>-0.36499999999999999</v>
      </c>
      <c r="L20" s="844"/>
      <c r="M20" s="257">
        <f>H20*3</f>
        <v>4.0949999999999998</v>
      </c>
      <c r="N20" s="257"/>
      <c r="O20" s="259">
        <f t="shared" si="3"/>
        <v>4.0949999999999998</v>
      </c>
      <c r="P20" s="300">
        <f t="shared" si="1"/>
        <v>-4.0949999999999998</v>
      </c>
      <c r="Q20" s="293"/>
      <c r="R20" s="293"/>
      <c r="S20" s="300">
        <f t="shared" si="4"/>
        <v>0</v>
      </c>
      <c r="T20" s="294"/>
      <c r="U20" s="294"/>
      <c r="V20" s="294"/>
      <c r="W20" s="294"/>
    </row>
    <row r="21" spans="1:23" ht="36.75">
      <c r="A21" s="1934" t="s">
        <v>3271</v>
      </c>
      <c r="B21" s="257">
        <v>546</v>
      </c>
      <c r="C21" s="257"/>
      <c r="D21" s="257"/>
      <c r="E21" s="257"/>
      <c r="F21" s="257"/>
      <c r="G21" s="257"/>
      <c r="H21" s="257"/>
      <c r="I21" s="257"/>
      <c r="J21" s="259">
        <f t="shared" si="2"/>
        <v>0</v>
      </c>
      <c r="K21" s="299">
        <f t="shared" si="0"/>
        <v>0</v>
      </c>
      <c r="L21" s="844">
        <v>4</v>
      </c>
      <c r="M21" s="257">
        <f>B21/300</f>
        <v>1.82</v>
      </c>
      <c r="N21" s="257"/>
      <c r="O21" s="259">
        <f t="shared" si="3"/>
        <v>1.82</v>
      </c>
      <c r="P21" s="300">
        <f t="shared" si="1"/>
        <v>2.1799999999999997</v>
      </c>
      <c r="Q21" s="293"/>
      <c r="R21" s="293"/>
      <c r="S21" s="300">
        <f t="shared" si="4"/>
        <v>0</v>
      </c>
      <c r="T21" s="294"/>
      <c r="U21" s="294"/>
      <c r="V21" s="294"/>
      <c r="W21" s="294"/>
    </row>
    <row r="22" spans="1:23" ht="24.75">
      <c r="A22" s="1934" t="s">
        <v>7244</v>
      </c>
      <c r="B22" s="257"/>
      <c r="C22" s="257"/>
      <c r="D22" s="257"/>
      <c r="E22" s="257"/>
      <c r="F22" s="257"/>
      <c r="G22" s="257"/>
      <c r="H22" s="257">
        <v>1</v>
      </c>
      <c r="I22" s="257"/>
      <c r="J22" s="259">
        <f t="shared" si="2"/>
        <v>1</v>
      </c>
      <c r="K22" s="299">
        <f t="shared" si="0"/>
        <v>-1</v>
      </c>
      <c r="L22" s="844">
        <v>3</v>
      </c>
      <c r="M22" s="257">
        <v>2.7</v>
      </c>
      <c r="N22" s="257"/>
      <c r="O22" s="259">
        <f t="shared" si="3"/>
        <v>2.7</v>
      </c>
      <c r="P22" s="300">
        <f t="shared" si="1"/>
        <v>0.29999999999999982</v>
      </c>
      <c r="Q22" s="293"/>
      <c r="R22" s="293"/>
      <c r="S22" s="300">
        <f t="shared" si="4"/>
        <v>0</v>
      </c>
      <c r="T22" s="294"/>
      <c r="U22" s="294"/>
      <c r="V22" s="294"/>
      <c r="W22" s="294"/>
    </row>
    <row r="23" spans="1:23" ht="20.25" customHeight="1">
      <c r="A23" s="295" t="s">
        <v>1476</v>
      </c>
      <c r="B23" s="259"/>
      <c r="C23" s="259"/>
      <c r="D23" s="259">
        <f>SUM(D8:D22)</f>
        <v>63</v>
      </c>
      <c r="E23" s="259">
        <f t="shared" ref="E23:W23" si="5">SUM(E8:E22)</f>
        <v>13</v>
      </c>
      <c r="F23" s="259">
        <f t="shared" si="5"/>
        <v>9</v>
      </c>
      <c r="G23" s="259">
        <f t="shared" si="5"/>
        <v>52</v>
      </c>
      <c r="H23" s="259">
        <f t="shared" si="5"/>
        <v>69.444146999999987</v>
      </c>
      <c r="I23" s="259">
        <f t="shared" si="5"/>
        <v>0</v>
      </c>
      <c r="J23" s="259">
        <f t="shared" si="5"/>
        <v>69.444146999999987</v>
      </c>
      <c r="K23" s="299">
        <f t="shared" si="5"/>
        <v>6.5558530000000008</v>
      </c>
      <c r="L23" s="259">
        <f t="shared" si="5"/>
        <v>143</v>
      </c>
      <c r="M23" s="259">
        <f t="shared" si="5"/>
        <v>198.18988199999995</v>
      </c>
      <c r="N23" s="259">
        <f t="shared" si="5"/>
        <v>0</v>
      </c>
      <c r="O23" s="259">
        <f t="shared" si="5"/>
        <v>198.18988199999995</v>
      </c>
      <c r="P23" s="300">
        <f t="shared" si="5"/>
        <v>-55.189881999999983</v>
      </c>
      <c r="Q23" s="845">
        <f t="shared" si="5"/>
        <v>0</v>
      </c>
      <c r="R23" s="845">
        <f t="shared" si="5"/>
        <v>0</v>
      </c>
      <c r="S23" s="300">
        <f t="shared" si="5"/>
        <v>0</v>
      </c>
      <c r="T23" s="259">
        <f t="shared" si="5"/>
        <v>0</v>
      </c>
      <c r="U23" s="259">
        <f t="shared" si="5"/>
        <v>0</v>
      </c>
      <c r="V23" s="259">
        <f t="shared" si="5"/>
        <v>0</v>
      </c>
      <c r="W23" s="259">
        <f t="shared" si="5"/>
        <v>0</v>
      </c>
    </row>
    <row r="24" spans="1:23" ht="15.75" customHeight="1">
      <c r="A24" s="296" t="s">
        <v>3272</v>
      </c>
      <c r="B24" s="297"/>
      <c r="C24" s="297"/>
      <c r="D24" s="297"/>
      <c r="E24" s="297"/>
      <c r="F24" s="297"/>
      <c r="G24" s="297"/>
      <c r="H24" s="297"/>
      <c r="I24" s="297"/>
      <c r="J24" s="297"/>
      <c r="K24" s="297"/>
      <c r="L24" s="297"/>
      <c r="M24" s="297"/>
      <c r="N24" s="297"/>
      <c r="O24" s="297"/>
      <c r="P24" s="297"/>
      <c r="Q24" s="298"/>
      <c r="R24" s="298"/>
      <c r="S24" s="298"/>
      <c r="T24" s="298"/>
      <c r="U24" s="298"/>
      <c r="V24" s="298"/>
      <c r="W24" s="298"/>
    </row>
    <row r="25" spans="1:23">
      <c r="A25" s="265"/>
    </row>
  </sheetData>
  <mergeCells count="6">
    <mergeCell ref="T6:W6"/>
    <mergeCell ref="C2:D2"/>
    <mergeCell ref="A6:A7"/>
    <mergeCell ref="B6:B7"/>
    <mergeCell ref="C6:C7"/>
    <mergeCell ref="D6:S6"/>
  </mergeCells>
  <pageMargins left="0.23622047244094499" right="0.23622047244094499" top="0.2" bottom="0.2" header="0.2" footer="0.2"/>
  <pageSetup paperSize="9" scale="86" orientation="landscape" r:id="rId1"/>
  <headerFooter alignWithMargins="0">
    <oddFooter>&amp;R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00000"/>
  </sheetPr>
  <dimension ref="A1:I36"/>
  <sheetViews>
    <sheetView view="pageBreakPreview" topLeftCell="A19" workbookViewId="0">
      <selection activeCell="K35" sqref="K35"/>
    </sheetView>
  </sheetViews>
  <sheetFormatPr defaultRowHeight="12.75"/>
  <cols>
    <col min="1" max="1" width="28" style="271" customWidth="1"/>
    <col min="2" max="2" width="15" style="271" customWidth="1"/>
    <col min="3" max="3" width="11.7109375" style="271" customWidth="1"/>
    <col min="4" max="4" width="8.140625" style="271" customWidth="1"/>
    <col min="5" max="5" width="13.140625" style="271" customWidth="1"/>
    <col min="6" max="6" width="10" style="271" customWidth="1"/>
    <col min="7" max="7" width="8" style="271" customWidth="1"/>
    <col min="8" max="8" width="14.28515625" style="271" customWidth="1"/>
    <col min="9" max="9" width="11.42578125" style="271" customWidth="1"/>
    <col min="10" max="16384" width="9.140625" style="271"/>
  </cols>
  <sheetData>
    <row r="1" spans="1:9">
      <c r="A1" s="841"/>
      <c r="B1" s="842" t="s">
        <v>0</v>
      </c>
      <c r="C1" s="826" t="s">
        <v>2378</v>
      </c>
      <c r="D1" s="266"/>
      <c r="E1" s="266"/>
      <c r="F1" s="266"/>
      <c r="G1" s="267"/>
    </row>
    <row r="2" spans="1:9">
      <c r="A2" s="841"/>
      <c r="B2" s="842" t="s">
        <v>1</v>
      </c>
      <c r="C2" s="826">
        <v>7044445</v>
      </c>
      <c r="D2" s="266"/>
      <c r="E2" s="266"/>
      <c r="F2" s="266"/>
      <c r="G2" s="267"/>
    </row>
    <row r="3" spans="1:9">
      <c r="A3" s="841"/>
      <c r="B3" s="842" t="s">
        <v>2</v>
      </c>
      <c r="C3" s="826" t="s">
        <v>7727</v>
      </c>
      <c r="D3" s="266"/>
      <c r="E3" s="266"/>
      <c r="F3" s="266"/>
      <c r="G3" s="267"/>
    </row>
    <row r="4" spans="1:9" ht="14.25">
      <c r="A4" s="841"/>
      <c r="B4" s="842" t="s">
        <v>3273</v>
      </c>
      <c r="C4" s="268" t="s">
        <v>3164</v>
      </c>
      <c r="D4" s="269"/>
      <c r="E4" s="269"/>
      <c r="F4" s="269"/>
      <c r="G4" s="270"/>
    </row>
    <row r="5" spans="1:9" ht="12" customHeight="1">
      <c r="A5" s="251"/>
      <c r="B5" s="249"/>
      <c r="C5" s="288"/>
      <c r="D5" s="846"/>
    </row>
    <row r="6" spans="1:9" ht="21.75" customHeight="1">
      <c r="A6" s="1968" t="s">
        <v>3247</v>
      </c>
      <c r="B6" s="1968"/>
      <c r="C6" s="301"/>
      <c r="D6" s="301"/>
      <c r="E6" s="301"/>
      <c r="F6" s="301"/>
    </row>
    <row r="7" spans="1:9">
      <c r="A7" s="847" t="s">
        <v>3274</v>
      </c>
      <c r="B7" s="848">
        <v>546</v>
      </c>
      <c r="C7" s="301"/>
      <c r="D7" s="301"/>
      <c r="E7" s="301"/>
      <c r="F7" s="301"/>
    </row>
    <row r="8" spans="1:9">
      <c r="A8" s="847" t="s">
        <v>3275</v>
      </c>
      <c r="B8" s="848"/>
      <c r="C8" s="301"/>
      <c r="D8" s="301"/>
      <c r="E8" s="301"/>
      <c r="F8" s="301"/>
    </row>
    <row r="9" spans="1:9">
      <c r="A9" s="847" t="s">
        <v>1476</v>
      </c>
      <c r="B9" s="848">
        <v>546</v>
      </c>
      <c r="C9" s="301"/>
      <c r="D9" s="301"/>
      <c r="E9" s="301"/>
      <c r="F9" s="301"/>
    </row>
    <row r="10" spans="1:9">
      <c r="A10" s="301"/>
      <c r="B10" s="301"/>
      <c r="C10" s="301"/>
      <c r="D10" s="301"/>
      <c r="E10" s="301"/>
      <c r="F10" s="301"/>
      <c r="G10" s="301"/>
      <c r="H10" s="301"/>
      <c r="I10" s="302"/>
    </row>
    <row r="11" spans="1:9" ht="45.75" customHeight="1">
      <c r="A11" s="1965" t="s">
        <v>3276</v>
      </c>
      <c r="B11" s="1972" t="s">
        <v>3195</v>
      </c>
      <c r="C11" s="1972"/>
      <c r="D11" s="1972"/>
      <c r="E11" s="1972"/>
      <c r="F11" s="1972"/>
      <c r="G11" s="1972"/>
      <c r="H11" s="1972" t="s">
        <v>3196</v>
      </c>
      <c r="I11" s="1972"/>
    </row>
    <row r="12" spans="1:9" ht="33" customHeight="1">
      <c r="A12" s="1965"/>
      <c r="B12" s="849" t="s">
        <v>3277</v>
      </c>
      <c r="C12" s="849" t="s">
        <v>3278</v>
      </c>
      <c r="D12" s="849" t="s">
        <v>3256</v>
      </c>
      <c r="E12" s="849" t="s">
        <v>3279</v>
      </c>
      <c r="F12" s="849" t="s">
        <v>3278</v>
      </c>
      <c r="G12" s="849" t="s">
        <v>3256</v>
      </c>
      <c r="H12" s="849" t="s">
        <v>3280</v>
      </c>
      <c r="I12" s="849" t="s">
        <v>3281</v>
      </c>
    </row>
    <row r="13" spans="1:9">
      <c r="A13" s="1935" t="s">
        <v>3282</v>
      </c>
      <c r="B13" s="850"/>
      <c r="C13" s="850"/>
      <c r="D13" s="883">
        <f t="shared" ref="D13:D36" si="0">B13-C13</f>
        <v>0</v>
      </c>
      <c r="E13" s="851"/>
      <c r="F13" s="852">
        <f>4865/4500</f>
        <v>1.0811111111111111</v>
      </c>
      <c r="G13" s="885">
        <f t="shared" ref="G13:G36" si="1">E13-F13</f>
        <v>-1.0811111111111111</v>
      </c>
      <c r="H13" s="851"/>
      <c r="I13" s="853"/>
    </row>
    <row r="14" spans="1:9">
      <c r="A14" s="1935" t="s">
        <v>3283</v>
      </c>
      <c r="B14" s="850"/>
      <c r="C14" s="850"/>
      <c r="D14" s="883">
        <f t="shared" si="0"/>
        <v>0</v>
      </c>
      <c r="E14" s="851">
        <v>11</v>
      </c>
      <c r="F14" s="853"/>
      <c r="G14" s="883">
        <f t="shared" si="1"/>
        <v>11</v>
      </c>
      <c r="H14" s="851"/>
      <c r="I14" s="853"/>
    </row>
    <row r="15" spans="1:9">
      <c r="A15" s="1935" t="s">
        <v>3221</v>
      </c>
      <c r="B15" s="850">
        <v>3</v>
      </c>
      <c r="C15" s="850"/>
      <c r="D15" s="883">
        <f t="shared" si="0"/>
        <v>3</v>
      </c>
      <c r="E15" s="851"/>
      <c r="F15" s="853"/>
      <c r="G15" s="883">
        <f t="shared" si="1"/>
        <v>0</v>
      </c>
      <c r="H15" s="851"/>
      <c r="I15" s="853"/>
    </row>
    <row r="16" spans="1:9">
      <c r="A16" s="1935" t="s">
        <v>1441</v>
      </c>
      <c r="B16" s="850">
        <v>2</v>
      </c>
      <c r="C16" s="850"/>
      <c r="D16" s="883">
        <f t="shared" si="0"/>
        <v>2</v>
      </c>
      <c r="E16" s="851"/>
      <c r="F16" s="853"/>
      <c r="G16" s="883">
        <f t="shared" si="1"/>
        <v>0</v>
      </c>
      <c r="H16" s="851"/>
      <c r="I16" s="853"/>
    </row>
    <row r="17" spans="1:9">
      <c r="A17" s="1935" t="s">
        <v>1491</v>
      </c>
      <c r="B17" s="850"/>
      <c r="C17" s="850"/>
      <c r="D17" s="883">
        <f t="shared" si="0"/>
        <v>0</v>
      </c>
      <c r="E17" s="851"/>
      <c r="F17" s="853"/>
      <c r="G17" s="883">
        <f t="shared" si="1"/>
        <v>0</v>
      </c>
      <c r="H17" s="851"/>
      <c r="I17" s="853"/>
    </row>
    <row r="18" spans="1:9" ht="24">
      <c r="A18" s="1935" t="s">
        <v>1492</v>
      </c>
      <c r="B18" s="850">
        <v>1</v>
      </c>
      <c r="C18" s="850"/>
      <c r="D18" s="883">
        <f t="shared" si="0"/>
        <v>1</v>
      </c>
      <c r="E18" s="851"/>
      <c r="F18" s="853"/>
      <c r="G18" s="883">
        <f t="shared" si="1"/>
        <v>0</v>
      </c>
      <c r="H18" s="851"/>
      <c r="I18" s="853"/>
    </row>
    <row r="19" spans="1:9">
      <c r="A19" s="1935" t="s">
        <v>1442</v>
      </c>
      <c r="B19" s="850">
        <v>1</v>
      </c>
      <c r="C19" s="850"/>
      <c r="D19" s="883">
        <f t="shared" si="0"/>
        <v>1</v>
      </c>
      <c r="E19" s="851"/>
      <c r="F19" s="853"/>
      <c r="G19" s="883">
        <f t="shared" si="1"/>
        <v>0</v>
      </c>
      <c r="H19" s="851"/>
      <c r="I19" s="853"/>
    </row>
    <row r="20" spans="1:9">
      <c r="A20" s="1935" t="s">
        <v>1436</v>
      </c>
      <c r="B20" s="850">
        <v>1</v>
      </c>
      <c r="C20" s="850"/>
      <c r="D20" s="883">
        <f t="shared" si="0"/>
        <v>1</v>
      </c>
      <c r="E20" s="851">
        <v>1</v>
      </c>
      <c r="F20" s="853"/>
      <c r="G20" s="883">
        <f t="shared" si="1"/>
        <v>1</v>
      </c>
      <c r="H20" s="851"/>
      <c r="I20" s="853"/>
    </row>
    <row r="21" spans="1:9">
      <c r="A21" s="1935" t="s">
        <v>1489</v>
      </c>
      <c r="B21" s="850">
        <v>1</v>
      </c>
      <c r="C21" s="850"/>
      <c r="D21" s="883">
        <f t="shared" si="0"/>
        <v>1</v>
      </c>
      <c r="E21" s="851"/>
      <c r="F21" s="853"/>
      <c r="G21" s="883">
        <f t="shared" si="1"/>
        <v>0</v>
      </c>
      <c r="H21" s="851"/>
      <c r="I21" s="853"/>
    </row>
    <row r="22" spans="1:9">
      <c r="A22" s="1935" t="s">
        <v>1488</v>
      </c>
      <c r="B22" s="850">
        <v>2</v>
      </c>
      <c r="C22" s="850"/>
      <c r="D22" s="883">
        <f t="shared" si="0"/>
        <v>2</v>
      </c>
      <c r="E22" s="851"/>
      <c r="F22" s="853"/>
      <c r="G22" s="883">
        <f t="shared" si="1"/>
        <v>0</v>
      </c>
      <c r="H22" s="851"/>
      <c r="I22" s="853"/>
    </row>
    <row r="23" spans="1:9" ht="24">
      <c r="A23" s="1935" t="s">
        <v>1443</v>
      </c>
      <c r="B23" s="850"/>
      <c r="C23" s="850"/>
      <c r="D23" s="883">
        <f t="shared" si="0"/>
        <v>0</v>
      </c>
      <c r="E23" s="851"/>
      <c r="F23" s="853"/>
      <c r="G23" s="883">
        <f t="shared" si="1"/>
        <v>0</v>
      </c>
      <c r="H23" s="851"/>
      <c r="I23" s="853"/>
    </row>
    <row r="24" spans="1:9">
      <c r="A24" s="1935" t="s">
        <v>3284</v>
      </c>
      <c r="B24" s="850">
        <v>1</v>
      </c>
      <c r="C24" s="850">
        <v>1</v>
      </c>
      <c r="D24" s="883">
        <f t="shared" si="0"/>
        <v>0</v>
      </c>
      <c r="E24" s="851"/>
      <c r="F24" s="853"/>
      <c r="G24" s="883">
        <f t="shared" si="1"/>
        <v>0</v>
      </c>
      <c r="H24" s="851"/>
      <c r="I24" s="853"/>
    </row>
    <row r="25" spans="1:9" ht="21.75" customHeight="1">
      <c r="A25" s="1935" t="s">
        <v>3224</v>
      </c>
      <c r="B25" s="850"/>
      <c r="C25" s="850"/>
      <c r="D25" s="883">
        <f t="shared" si="0"/>
        <v>0</v>
      </c>
      <c r="E25" s="851">
        <v>33</v>
      </c>
      <c r="F25" s="853"/>
      <c r="G25" s="883">
        <f t="shared" si="1"/>
        <v>33</v>
      </c>
      <c r="H25" s="851"/>
      <c r="I25" s="853"/>
    </row>
    <row r="26" spans="1:9">
      <c r="A26" s="1935" t="s">
        <v>1493</v>
      </c>
      <c r="B26" s="850"/>
      <c r="C26" s="850"/>
      <c r="D26" s="883">
        <f t="shared" si="0"/>
        <v>0</v>
      </c>
      <c r="E26" s="851"/>
      <c r="F26" s="853"/>
      <c r="G26" s="883">
        <f t="shared" si="1"/>
        <v>0</v>
      </c>
      <c r="H26" s="851"/>
      <c r="I26" s="853"/>
    </row>
    <row r="27" spans="1:9">
      <c r="A27" s="1935" t="s">
        <v>3285</v>
      </c>
      <c r="B27" s="850"/>
      <c r="C27" s="850"/>
      <c r="D27" s="883">
        <f t="shared" si="0"/>
        <v>0</v>
      </c>
      <c r="E27" s="851"/>
      <c r="F27" s="853"/>
      <c r="G27" s="883">
        <f t="shared" si="1"/>
        <v>0</v>
      </c>
      <c r="H27" s="851"/>
      <c r="I27" s="853"/>
    </row>
    <row r="28" spans="1:9">
      <c r="A28" s="1935" t="s">
        <v>3286</v>
      </c>
      <c r="B28" s="850">
        <v>2</v>
      </c>
      <c r="C28" s="850"/>
      <c r="D28" s="883">
        <f t="shared" si="0"/>
        <v>2</v>
      </c>
      <c r="E28" s="851"/>
      <c r="F28" s="853"/>
      <c r="G28" s="883">
        <f t="shared" si="1"/>
        <v>0</v>
      </c>
      <c r="H28" s="851"/>
      <c r="I28" s="853"/>
    </row>
    <row r="29" spans="1:9" ht="24">
      <c r="A29" s="1935" t="s">
        <v>3287</v>
      </c>
      <c r="B29" s="850"/>
      <c r="C29" s="850"/>
      <c r="D29" s="883">
        <f t="shared" si="0"/>
        <v>0</v>
      </c>
      <c r="E29" s="851">
        <v>3</v>
      </c>
      <c r="F29" s="853"/>
      <c r="G29" s="883">
        <f t="shared" si="1"/>
        <v>3</v>
      </c>
      <c r="H29" s="851"/>
      <c r="I29" s="853"/>
    </row>
    <row r="30" spans="1:9" ht="24">
      <c r="A30" s="1935" t="s">
        <v>3288</v>
      </c>
      <c r="B30" s="850">
        <v>2</v>
      </c>
      <c r="C30" s="850"/>
      <c r="D30" s="883">
        <f t="shared" si="0"/>
        <v>2</v>
      </c>
      <c r="E30" s="851"/>
      <c r="F30" s="853"/>
      <c r="G30" s="883">
        <f t="shared" si="1"/>
        <v>0</v>
      </c>
      <c r="H30" s="851"/>
      <c r="I30" s="853"/>
    </row>
    <row r="31" spans="1:9" ht="24">
      <c r="A31" s="1935" t="s">
        <v>3289</v>
      </c>
      <c r="B31" s="850">
        <v>25</v>
      </c>
      <c r="C31" s="850">
        <f>B7*0.07</f>
        <v>38.220000000000006</v>
      </c>
      <c r="D31" s="883">
        <f t="shared" si="0"/>
        <v>-13.220000000000006</v>
      </c>
      <c r="E31" s="851">
        <v>5</v>
      </c>
      <c r="F31" s="853"/>
      <c r="G31" s="883">
        <f t="shared" si="1"/>
        <v>5</v>
      </c>
      <c r="H31" s="851"/>
      <c r="I31" s="853"/>
    </row>
    <row r="32" spans="1:9">
      <c r="A32" s="1935" t="s">
        <v>3290</v>
      </c>
      <c r="B32" s="850">
        <v>1</v>
      </c>
      <c r="C32" s="850"/>
      <c r="D32" s="883">
        <f t="shared" si="0"/>
        <v>1</v>
      </c>
      <c r="E32" s="851"/>
      <c r="F32" s="853"/>
      <c r="G32" s="883">
        <f t="shared" si="1"/>
        <v>0</v>
      </c>
      <c r="H32" s="851"/>
      <c r="I32" s="853"/>
    </row>
    <row r="33" spans="1:9" ht="24">
      <c r="A33" s="1935" t="s">
        <v>3291</v>
      </c>
      <c r="B33" s="850">
        <v>5</v>
      </c>
      <c r="C33" s="850"/>
      <c r="D33" s="883">
        <f t="shared" si="0"/>
        <v>5</v>
      </c>
      <c r="E33" s="851">
        <v>89</v>
      </c>
      <c r="F33" s="853">
        <f>B7*0.32</f>
        <v>174.72</v>
      </c>
      <c r="G33" s="883">
        <f t="shared" si="1"/>
        <v>-85.72</v>
      </c>
      <c r="H33" s="851"/>
      <c r="I33" s="853"/>
    </row>
    <row r="34" spans="1:9" ht="24">
      <c r="A34" s="1935" t="s">
        <v>3292</v>
      </c>
      <c r="B34" s="850">
        <v>2</v>
      </c>
      <c r="C34" s="850"/>
      <c r="D34" s="883">
        <f t="shared" si="0"/>
        <v>2</v>
      </c>
      <c r="E34" s="851"/>
      <c r="F34" s="853"/>
      <c r="G34" s="883">
        <f t="shared" si="1"/>
        <v>0</v>
      </c>
      <c r="H34" s="851"/>
      <c r="I34" s="853"/>
    </row>
    <row r="35" spans="1:9" ht="60">
      <c r="A35" s="1935" t="s">
        <v>3270</v>
      </c>
      <c r="B35" s="850">
        <v>6</v>
      </c>
      <c r="C35" s="850"/>
      <c r="D35" s="883">
        <f t="shared" si="0"/>
        <v>6</v>
      </c>
      <c r="E35" s="851">
        <v>4</v>
      </c>
      <c r="F35" s="853"/>
      <c r="G35" s="883">
        <f t="shared" si="1"/>
        <v>4</v>
      </c>
      <c r="H35" s="851"/>
      <c r="I35" s="853"/>
    </row>
    <row r="36" spans="1:9" s="303" customFormat="1">
      <c r="A36" s="854" t="s">
        <v>1437</v>
      </c>
      <c r="B36" s="848">
        <f>SUM(B13:B35)</f>
        <v>55</v>
      </c>
      <c r="C36" s="848">
        <f>SUM(C13:C35)</f>
        <v>39.220000000000006</v>
      </c>
      <c r="D36" s="884">
        <f t="shared" si="0"/>
        <v>15.779999999999994</v>
      </c>
      <c r="E36" s="848">
        <f>SUM(E13:E35)</f>
        <v>146</v>
      </c>
      <c r="F36" s="855">
        <f>SUM(F13:F35)</f>
        <v>175.80111111111111</v>
      </c>
      <c r="G36" s="884">
        <f t="shared" si="1"/>
        <v>-29.801111111111112</v>
      </c>
      <c r="H36" s="848">
        <f>SUM(H13:H35)</f>
        <v>0</v>
      </c>
      <c r="I36" s="848">
        <f>SUM(I13:I35)</f>
        <v>0</v>
      </c>
    </row>
  </sheetData>
  <mergeCells count="4">
    <mergeCell ref="A6:B6"/>
    <mergeCell ref="A11:A12"/>
    <mergeCell ref="B11:G11"/>
    <mergeCell ref="H11:I11"/>
  </mergeCells>
  <pageMargins left="0.23622047244094499" right="0.23622047244094499" top="0.35433070866141703" bottom="0.2" header="0.31496062992126" footer="0.2"/>
  <pageSetup paperSize="9" scale="8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00000"/>
  </sheetPr>
  <dimension ref="A1:Q15"/>
  <sheetViews>
    <sheetView view="pageBreakPreview" topLeftCell="A6" zoomScaleSheetLayoutView="100" workbookViewId="0">
      <selection activeCell="M6" sqref="M6:N6"/>
    </sheetView>
  </sheetViews>
  <sheetFormatPr defaultRowHeight="12.75"/>
  <cols>
    <col min="1" max="1" width="25.5703125" style="3" customWidth="1"/>
    <col min="2" max="2" width="5.42578125" style="3" customWidth="1"/>
    <col min="3" max="3" width="12.85546875" style="3" customWidth="1"/>
    <col min="4" max="4" width="8.85546875" style="3" customWidth="1"/>
    <col min="5" max="5" width="9.42578125" style="3" customWidth="1"/>
    <col min="6" max="6" width="12.5703125" style="3" customWidth="1"/>
    <col min="7" max="7" width="12.42578125" style="3" customWidth="1"/>
    <col min="8" max="8" width="14.5703125" style="3" customWidth="1"/>
    <col min="9" max="9" width="14.7109375" style="3" customWidth="1"/>
    <col min="10" max="10" width="16.7109375" style="3" customWidth="1"/>
    <col min="11" max="11" width="20.140625" style="3" customWidth="1"/>
    <col min="12" max="16384" width="9.140625" style="3"/>
  </cols>
  <sheetData>
    <row r="1" spans="1:17">
      <c r="A1" s="841"/>
      <c r="B1" s="842" t="s">
        <v>0</v>
      </c>
      <c r="C1" s="826" t="s">
        <v>2378</v>
      </c>
      <c r="D1" s="266"/>
      <c r="E1" s="266"/>
      <c r="F1" s="266"/>
      <c r="G1" s="856"/>
      <c r="H1" s="857"/>
      <c r="I1" s="858"/>
      <c r="J1" s="859"/>
      <c r="K1" s="859"/>
      <c r="L1" s="304"/>
      <c r="M1" s="304"/>
      <c r="N1" s="304"/>
      <c r="O1" s="304"/>
      <c r="P1" s="304"/>
      <c r="Q1" s="304"/>
    </row>
    <row r="2" spans="1:17">
      <c r="A2" s="841"/>
      <c r="B2" s="842" t="s">
        <v>1</v>
      </c>
      <c r="C2" s="826">
        <v>7044445</v>
      </c>
      <c r="D2" s="266"/>
      <c r="E2" s="266"/>
      <c r="F2" s="266"/>
      <c r="G2" s="860"/>
      <c r="H2" s="857"/>
      <c r="I2" s="861"/>
      <c r="J2" s="859"/>
      <c r="K2" s="862"/>
      <c r="L2" s="304"/>
      <c r="M2" s="304"/>
    </row>
    <row r="3" spans="1:17">
      <c r="A3" s="841"/>
      <c r="B3" s="842" t="s">
        <v>2</v>
      </c>
      <c r="C3" s="826" t="s">
        <v>7727</v>
      </c>
      <c r="D3" s="266"/>
      <c r="E3" s="266"/>
      <c r="F3" s="266"/>
      <c r="G3" s="266"/>
      <c r="H3" s="857"/>
      <c r="I3" s="861"/>
      <c r="J3" s="859"/>
      <c r="K3" s="862"/>
      <c r="L3" s="304"/>
      <c r="M3" s="304"/>
      <c r="N3" s="304"/>
      <c r="O3" s="304"/>
      <c r="P3" s="304"/>
      <c r="Q3" s="304"/>
    </row>
    <row r="4" spans="1:17" ht="14.25">
      <c r="A4" s="841"/>
      <c r="B4" s="842" t="s">
        <v>3293</v>
      </c>
      <c r="C4" s="268" t="s">
        <v>3166</v>
      </c>
      <c r="D4" s="269"/>
      <c r="E4" s="269"/>
      <c r="F4" s="269"/>
      <c r="G4" s="269"/>
      <c r="H4" s="863"/>
      <c r="I4" s="861"/>
      <c r="J4" s="859"/>
      <c r="K4" s="862"/>
      <c r="L4" s="304"/>
      <c r="M4" s="304"/>
      <c r="N4" s="304"/>
      <c r="O4" s="304"/>
      <c r="P4" s="304"/>
      <c r="Q4" s="304"/>
    </row>
    <row r="5" spans="1:17">
      <c r="A5" s="864"/>
      <c r="B5" s="864"/>
      <c r="C5" s="864"/>
      <c r="D5" s="864"/>
      <c r="E5" s="864"/>
      <c r="F5" s="864"/>
      <c r="G5" s="865"/>
      <c r="H5" s="866"/>
      <c r="I5" s="867"/>
      <c r="J5" s="868"/>
      <c r="K5" s="869"/>
    </row>
    <row r="6" spans="1:17" ht="193.5" customHeight="1" thickBot="1">
      <c r="A6" s="870"/>
      <c r="B6" s="870"/>
      <c r="C6" s="871" t="s">
        <v>7245</v>
      </c>
      <c r="D6" s="871" t="s">
        <v>3278</v>
      </c>
      <c r="E6" s="871" t="s">
        <v>3252</v>
      </c>
      <c r="F6" s="871" t="s">
        <v>3196</v>
      </c>
      <c r="G6" s="871" t="s">
        <v>3294</v>
      </c>
      <c r="H6" s="1937" t="s">
        <v>3295</v>
      </c>
      <c r="I6" s="1937" t="s">
        <v>3296</v>
      </c>
      <c r="J6" s="872" t="s">
        <v>3297</v>
      </c>
      <c r="K6" s="873" t="s">
        <v>3298</v>
      </c>
    </row>
    <row r="7" spans="1:17" ht="6" customHeight="1" thickTop="1" thickBot="1">
      <c r="A7" s="305"/>
      <c r="B7" s="305"/>
      <c r="C7" s="305"/>
      <c r="D7" s="305"/>
      <c r="E7" s="305"/>
      <c r="F7" s="305"/>
      <c r="G7" s="305"/>
      <c r="H7" s="305"/>
      <c r="I7" s="874"/>
      <c r="J7" s="875"/>
      <c r="K7" s="876"/>
    </row>
    <row r="8" spans="1:17" ht="16.5" thickTop="1" thickBot="1">
      <c r="A8" s="877" t="s">
        <v>3299</v>
      </c>
      <c r="B8" s="305"/>
      <c r="C8" s="1936">
        <f>Kadar.ode.!I24+Kadar.dne.bol.dij.!E19+Kadar.zaj.med.del.!D23</f>
        <v>256</v>
      </c>
      <c r="D8" s="878">
        <f>IF([1]Kadar.zaj.med.del.!E11&gt;=[1]Kadar.zaj.med.del.!J11,SUM([1]Kadar.ode.!P24,[1]Kadar.dne.bol.dij.!H19,[1]Kadar.zaj.med.del.!J23)-[1]Kadar.zaj.med.del.!J11-[1]Kadar.zaj.med.del.!J18,IF((([1]Kadar.zaj.med.del.!E11+[1]Kadar.zaj.med.del.!D11)&lt;=[1]Kadar.zaj.med.del.!J11),SUM([1]Kadar.ode.!P24,[1]Kadar.dne.bol.dij.!H19,[1]Kadar.zaj.med.del.!J23)-[1]Kadar.zaj.med.del.!J18-([1]Kadar.zaj.med.del.!J11-[1]Kadar.zaj.med.del.!D11),SUM([1]Kadar.ode.!P24,[1]Kadar.dne.bol.dij.!H19,[1]Kadar.zaj.med.del.!J23)-[1]Kadar.zaj.med.del.!J18-[1]Kadar.zaj.med.del.!E11))</f>
        <v>234.12588235294123</v>
      </c>
      <c r="E8" s="878">
        <f t="shared" ref="E8:E13" si="0">C8-D8</f>
        <v>21.874117647058767</v>
      </c>
      <c r="F8" s="305">
        <f>SUM([1]Kadar.ode.!AD24,[1]Kadar.dne.bol.dij.!P19,[1]Kadar.zaj.med.del.!T23)</f>
        <v>0</v>
      </c>
      <c r="G8" s="305">
        <f t="shared" ref="G8:G13" si="1">SUM(C8,F8)</f>
        <v>256</v>
      </c>
      <c r="H8" s="305">
        <v>1</v>
      </c>
      <c r="I8" s="879">
        <v>10</v>
      </c>
      <c r="J8" s="879">
        <f>H8+I8</f>
        <v>11</v>
      </c>
      <c r="K8" s="879">
        <f>C8+J8</f>
        <v>267</v>
      </c>
    </row>
    <row r="9" spans="1:17" ht="16.5" thickTop="1" thickBot="1">
      <c r="A9" s="877" t="s">
        <v>3300</v>
      </c>
      <c r="B9" s="305"/>
      <c r="C9" s="1936">
        <f>SUM([1]Kadar.zaj.med.del.!E23)</f>
        <v>13</v>
      </c>
      <c r="D9" s="880">
        <f>IF([1]Kadar.zaj.med.del.!D11+[1]Kadar.zaj.med.del.!E11&lt;=[1]Kadar.zaj.med.del.!J11,SUM([1]Kadar.zaj.med.del.!J18+[1]Kadar.zaj.med.del.!J11-[1]Kadar.zaj.med.del.!D11),IF([1]Kadar.zaj.med.del.!E11&gt;[1]Kadar.zaj.med.del.!J11,SUM([1]Kadar.zaj.med.del.!J18+[1]Kadar.zaj.med.del.!J11),SUM([1]Kadar.zaj.med.del.!J18+[1]Kadar.zaj.med.del.!E11)))</f>
        <v>12.388291666666667</v>
      </c>
      <c r="E9" s="880">
        <f t="shared" si="0"/>
        <v>0.61170833333333263</v>
      </c>
      <c r="F9" s="305">
        <f>SUM([1]Kadar.zaj.med.del.!U23)</f>
        <v>0</v>
      </c>
      <c r="G9" s="305">
        <f t="shared" si="1"/>
        <v>13</v>
      </c>
      <c r="H9" s="305">
        <v>0</v>
      </c>
      <c r="I9" s="305">
        <v>0</v>
      </c>
      <c r="J9" s="879">
        <f t="shared" ref="J9:J14" si="2">H9+I9</f>
        <v>0</v>
      </c>
      <c r="K9" s="305">
        <f t="shared" ref="K9:K14" si="3">C9+J9</f>
        <v>13</v>
      </c>
    </row>
    <row r="10" spans="1:17" ht="31.5" thickTop="1" thickBot="1">
      <c r="A10" s="877" t="s">
        <v>3301</v>
      </c>
      <c r="B10" s="305"/>
      <c r="C10" s="1936">
        <f>Kadar.ode.!R24+Kadar.dne.bol.dij.!J19+Kadar.zaj.med.del.!L23</f>
        <v>703</v>
      </c>
      <c r="D10" s="878">
        <f>SUM([1]Kadar.ode.!X24,[1]Kadar.dne.bol.dij.!K19,[1]Kadar.zaj.med.del.!O23)</f>
        <v>858.76827941176464</v>
      </c>
      <c r="E10" s="880">
        <f t="shared" si="0"/>
        <v>-155.76827941176464</v>
      </c>
      <c r="F10" s="305">
        <f>SUM([1]Kadar.ode.!AE24,[1]Kadar.dne.bol.dij.!Q19,[1]Kadar.zaj.med.del.!V23)</f>
        <v>0</v>
      </c>
      <c r="G10" s="305">
        <f t="shared" si="1"/>
        <v>703</v>
      </c>
      <c r="H10" s="305">
        <v>29</v>
      </c>
      <c r="I10" s="305">
        <v>38</v>
      </c>
      <c r="J10" s="879">
        <f t="shared" si="2"/>
        <v>67</v>
      </c>
      <c r="K10" s="305">
        <f t="shared" si="3"/>
        <v>770</v>
      </c>
    </row>
    <row r="11" spans="1:17" ht="31.5" thickTop="1" thickBot="1">
      <c r="A11" s="877" t="s">
        <v>3302</v>
      </c>
      <c r="B11" s="305"/>
      <c r="C11" s="1936">
        <f>SUM([1]Kadar.ode.!Z24,[1]Kadar.dne.bol.dij.!M19,[1]Kadar.zaj.med.del.!Q23)</f>
        <v>7</v>
      </c>
      <c r="D11" s="305">
        <f>SUM([1]Kadar.ode.!AA24,[1]Kadar.ode.!AB24,[1]Kadar.dne.bol.dij.!N19,[1]Kadar.zaj.med.del.!R23)</f>
        <v>8.11</v>
      </c>
      <c r="E11" s="305">
        <f t="shared" si="0"/>
        <v>-1.1099999999999994</v>
      </c>
      <c r="F11" s="305">
        <f>SUM([1]Kadar.ode.!AF24,[1]Kadar.dne.bol.dij.!R19,[1]Kadar.zaj.med.del.!W23)</f>
        <v>0</v>
      </c>
      <c r="G11" s="305">
        <f t="shared" si="1"/>
        <v>7</v>
      </c>
      <c r="H11" s="305">
        <v>0</v>
      </c>
      <c r="I11" s="305">
        <v>0</v>
      </c>
      <c r="J11" s="879">
        <f t="shared" si="2"/>
        <v>0</v>
      </c>
      <c r="K11" s="305">
        <f t="shared" si="3"/>
        <v>7</v>
      </c>
    </row>
    <row r="12" spans="1:17" ht="46.5" thickTop="1" thickBot="1">
      <c r="A12" s="877" t="s">
        <v>3303</v>
      </c>
      <c r="B12" s="305"/>
      <c r="C12" s="1936">
        <f>SUM([1]Kadar.nem.!B36)</f>
        <v>55</v>
      </c>
      <c r="D12" s="305">
        <f>SUM([1]Kadar.nem.!C36)</f>
        <v>39.220000000000006</v>
      </c>
      <c r="E12" s="305">
        <f t="shared" si="0"/>
        <v>15.779999999999994</v>
      </c>
      <c r="F12" s="305">
        <f>SUM([1]Kadar.nem.!H36)</f>
        <v>0</v>
      </c>
      <c r="G12" s="305">
        <f t="shared" si="1"/>
        <v>55</v>
      </c>
      <c r="H12" s="305">
        <v>0</v>
      </c>
      <c r="I12" s="305">
        <v>2</v>
      </c>
      <c r="J12" s="879">
        <f t="shared" si="2"/>
        <v>2</v>
      </c>
      <c r="K12" s="305">
        <f t="shared" si="3"/>
        <v>57</v>
      </c>
    </row>
    <row r="13" spans="1:17" ht="46.5" thickTop="1" thickBot="1">
      <c r="A13" s="877" t="s">
        <v>3304</v>
      </c>
      <c r="B13" s="305"/>
      <c r="C13" s="305">
        <f>Kadar.nem.!E36</f>
        <v>146</v>
      </c>
      <c r="D13" s="880">
        <f>SUM([1]Kadar.nem.!F36)</f>
        <v>176.57555555555555</v>
      </c>
      <c r="E13" s="880">
        <f t="shared" si="0"/>
        <v>-30.575555555555553</v>
      </c>
      <c r="F13" s="305">
        <f>SUM([1]Kadar.nem.!I36)</f>
        <v>0</v>
      </c>
      <c r="G13" s="305">
        <f t="shared" si="1"/>
        <v>146</v>
      </c>
      <c r="H13" s="305">
        <v>0</v>
      </c>
      <c r="I13" s="305">
        <v>22</v>
      </c>
      <c r="J13" s="879">
        <f t="shared" si="2"/>
        <v>22</v>
      </c>
      <c r="K13" s="305">
        <f t="shared" si="3"/>
        <v>168</v>
      </c>
    </row>
    <row r="14" spans="1:17" ht="16.5" thickTop="1" thickBot="1">
      <c r="A14" s="877" t="s">
        <v>1437</v>
      </c>
      <c r="B14" s="305"/>
      <c r="C14" s="305">
        <f t="shared" ref="C14:I14" si="4">SUM(C8:C13)</f>
        <v>1180</v>
      </c>
      <c r="D14" s="880">
        <f t="shared" si="4"/>
        <v>1329.188008986928</v>
      </c>
      <c r="E14" s="880">
        <f t="shared" si="4"/>
        <v>-149.18800898692808</v>
      </c>
      <c r="F14" s="305">
        <f t="shared" si="4"/>
        <v>0</v>
      </c>
      <c r="G14" s="305">
        <f t="shared" si="4"/>
        <v>1180</v>
      </c>
      <c r="H14" s="1936">
        <f t="shared" si="4"/>
        <v>30</v>
      </c>
      <c r="I14" s="1936">
        <f t="shared" si="4"/>
        <v>72</v>
      </c>
      <c r="J14" s="879">
        <f t="shared" si="2"/>
        <v>102</v>
      </c>
      <c r="K14" s="305">
        <f t="shared" si="3"/>
        <v>1282</v>
      </c>
    </row>
    <row r="15" spans="1:17" ht="13.5" thickTop="1"/>
  </sheetData>
  <pageMargins left="0.25" right="0.19" top="0.75" bottom="0.25" header="0.3" footer="0.3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00000"/>
  </sheetPr>
  <dimension ref="A1:U100"/>
  <sheetViews>
    <sheetView workbookViewId="0">
      <selection activeCell="N8" sqref="N8"/>
    </sheetView>
  </sheetViews>
  <sheetFormatPr defaultRowHeight="12.75"/>
  <cols>
    <col min="1" max="1" width="7.5703125" style="3" customWidth="1"/>
    <col min="2" max="2" width="26.7109375" style="3" customWidth="1"/>
    <col min="3" max="5" width="9.140625" style="3"/>
    <col min="6" max="6" width="9.140625" style="890"/>
    <col min="7" max="7" width="9.140625" style="3"/>
    <col min="8" max="8" width="9.140625" style="890"/>
    <col min="9" max="9" width="9.140625" style="3"/>
    <col min="10" max="10" width="9.140625" style="890"/>
    <col min="11" max="11" width="9.140625" style="3"/>
    <col min="12" max="12" width="9.140625" style="890"/>
    <col min="13" max="13" width="11.28515625" style="3" customWidth="1"/>
    <col min="14" max="14" width="10.85546875" style="3" customWidth="1"/>
    <col min="15" max="15" width="9.140625" style="3"/>
    <col min="16" max="16" width="12.85546875" style="3" customWidth="1"/>
    <col min="17" max="17" width="14.42578125" style="3" customWidth="1"/>
    <col min="18" max="246" width="9.140625" style="3"/>
    <col min="247" max="247" width="7.5703125" style="3" customWidth="1"/>
    <col min="248" max="248" width="26.7109375" style="3" customWidth="1"/>
    <col min="249" max="502" width="9.140625" style="3"/>
    <col min="503" max="503" width="7.5703125" style="3" customWidth="1"/>
    <col min="504" max="504" width="26.7109375" style="3" customWidth="1"/>
    <col min="505" max="758" width="9.140625" style="3"/>
    <col min="759" max="759" width="7.5703125" style="3" customWidth="1"/>
    <col min="760" max="760" width="26.7109375" style="3" customWidth="1"/>
    <col min="761" max="1014" width="9.140625" style="3"/>
    <col min="1015" max="1015" width="7.5703125" style="3" customWidth="1"/>
    <col min="1016" max="1016" width="26.7109375" style="3" customWidth="1"/>
    <col min="1017" max="1270" width="9.140625" style="3"/>
    <col min="1271" max="1271" width="7.5703125" style="3" customWidth="1"/>
    <col min="1272" max="1272" width="26.7109375" style="3" customWidth="1"/>
    <col min="1273" max="1526" width="9.140625" style="3"/>
    <col min="1527" max="1527" width="7.5703125" style="3" customWidth="1"/>
    <col min="1528" max="1528" width="26.7109375" style="3" customWidth="1"/>
    <col min="1529" max="1782" width="9.140625" style="3"/>
    <col min="1783" max="1783" width="7.5703125" style="3" customWidth="1"/>
    <col min="1784" max="1784" width="26.7109375" style="3" customWidth="1"/>
    <col min="1785" max="2038" width="9.140625" style="3"/>
    <col min="2039" max="2039" width="7.5703125" style="3" customWidth="1"/>
    <col min="2040" max="2040" width="26.7109375" style="3" customWidth="1"/>
    <col min="2041" max="2294" width="9.140625" style="3"/>
    <col min="2295" max="2295" width="7.5703125" style="3" customWidth="1"/>
    <col min="2296" max="2296" width="26.7109375" style="3" customWidth="1"/>
    <col min="2297" max="2550" width="9.140625" style="3"/>
    <col min="2551" max="2551" width="7.5703125" style="3" customWidth="1"/>
    <col min="2552" max="2552" width="26.7109375" style="3" customWidth="1"/>
    <col min="2553" max="2806" width="9.140625" style="3"/>
    <col min="2807" max="2807" width="7.5703125" style="3" customWidth="1"/>
    <col min="2808" max="2808" width="26.7109375" style="3" customWidth="1"/>
    <col min="2809" max="3062" width="9.140625" style="3"/>
    <col min="3063" max="3063" width="7.5703125" style="3" customWidth="1"/>
    <col min="3064" max="3064" width="26.7109375" style="3" customWidth="1"/>
    <col min="3065" max="3318" width="9.140625" style="3"/>
    <col min="3319" max="3319" width="7.5703125" style="3" customWidth="1"/>
    <col min="3320" max="3320" width="26.7109375" style="3" customWidth="1"/>
    <col min="3321" max="3574" width="9.140625" style="3"/>
    <col min="3575" max="3575" width="7.5703125" style="3" customWidth="1"/>
    <col min="3576" max="3576" width="26.7109375" style="3" customWidth="1"/>
    <col min="3577" max="3830" width="9.140625" style="3"/>
    <col min="3831" max="3831" width="7.5703125" style="3" customWidth="1"/>
    <col min="3832" max="3832" width="26.7109375" style="3" customWidth="1"/>
    <col min="3833" max="4086" width="9.140625" style="3"/>
    <col min="4087" max="4087" width="7.5703125" style="3" customWidth="1"/>
    <col min="4088" max="4088" width="26.7109375" style="3" customWidth="1"/>
    <col min="4089" max="4342" width="9.140625" style="3"/>
    <col min="4343" max="4343" width="7.5703125" style="3" customWidth="1"/>
    <col min="4344" max="4344" width="26.7109375" style="3" customWidth="1"/>
    <col min="4345" max="4598" width="9.140625" style="3"/>
    <col min="4599" max="4599" width="7.5703125" style="3" customWidth="1"/>
    <col min="4600" max="4600" width="26.7109375" style="3" customWidth="1"/>
    <col min="4601" max="4854" width="9.140625" style="3"/>
    <col min="4855" max="4855" width="7.5703125" style="3" customWidth="1"/>
    <col min="4856" max="4856" width="26.7109375" style="3" customWidth="1"/>
    <col min="4857" max="5110" width="9.140625" style="3"/>
    <col min="5111" max="5111" width="7.5703125" style="3" customWidth="1"/>
    <col min="5112" max="5112" width="26.7109375" style="3" customWidth="1"/>
    <col min="5113" max="5366" width="9.140625" style="3"/>
    <col min="5367" max="5367" width="7.5703125" style="3" customWidth="1"/>
    <col min="5368" max="5368" width="26.7109375" style="3" customWidth="1"/>
    <col min="5369" max="5622" width="9.140625" style="3"/>
    <col min="5623" max="5623" width="7.5703125" style="3" customWidth="1"/>
    <col min="5624" max="5624" width="26.7109375" style="3" customWidth="1"/>
    <col min="5625" max="5878" width="9.140625" style="3"/>
    <col min="5879" max="5879" width="7.5703125" style="3" customWidth="1"/>
    <col min="5880" max="5880" width="26.7109375" style="3" customWidth="1"/>
    <col min="5881" max="6134" width="9.140625" style="3"/>
    <col min="6135" max="6135" width="7.5703125" style="3" customWidth="1"/>
    <col min="6136" max="6136" width="26.7109375" style="3" customWidth="1"/>
    <col min="6137" max="6390" width="9.140625" style="3"/>
    <col min="6391" max="6391" width="7.5703125" style="3" customWidth="1"/>
    <col min="6392" max="6392" width="26.7109375" style="3" customWidth="1"/>
    <col min="6393" max="6646" width="9.140625" style="3"/>
    <col min="6647" max="6647" width="7.5703125" style="3" customWidth="1"/>
    <col min="6648" max="6648" width="26.7109375" style="3" customWidth="1"/>
    <col min="6649" max="6902" width="9.140625" style="3"/>
    <col min="6903" max="6903" width="7.5703125" style="3" customWidth="1"/>
    <col min="6904" max="6904" width="26.7109375" style="3" customWidth="1"/>
    <col min="6905" max="7158" width="9.140625" style="3"/>
    <col min="7159" max="7159" width="7.5703125" style="3" customWidth="1"/>
    <col min="7160" max="7160" width="26.7109375" style="3" customWidth="1"/>
    <col min="7161" max="7414" width="9.140625" style="3"/>
    <col min="7415" max="7415" width="7.5703125" style="3" customWidth="1"/>
    <col min="7416" max="7416" width="26.7109375" style="3" customWidth="1"/>
    <col min="7417" max="7670" width="9.140625" style="3"/>
    <col min="7671" max="7671" width="7.5703125" style="3" customWidth="1"/>
    <col min="7672" max="7672" width="26.7109375" style="3" customWidth="1"/>
    <col min="7673" max="7926" width="9.140625" style="3"/>
    <col min="7927" max="7927" width="7.5703125" style="3" customWidth="1"/>
    <col min="7928" max="7928" width="26.7109375" style="3" customWidth="1"/>
    <col min="7929" max="8182" width="9.140625" style="3"/>
    <col min="8183" max="8183" width="7.5703125" style="3" customWidth="1"/>
    <col min="8184" max="8184" width="26.7109375" style="3" customWidth="1"/>
    <col min="8185" max="8438" width="9.140625" style="3"/>
    <col min="8439" max="8439" width="7.5703125" style="3" customWidth="1"/>
    <col min="8440" max="8440" width="26.7109375" style="3" customWidth="1"/>
    <col min="8441" max="8694" width="9.140625" style="3"/>
    <col min="8695" max="8695" width="7.5703125" style="3" customWidth="1"/>
    <col min="8696" max="8696" width="26.7109375" style="3" customWidth="1"/>
    <col min="8697" max="8950" width="9.140625" style="3"/>
    <col min="8951" max="8951" width="7.5703125" style="3" customWidth="1"/>
    <col min="8952" max="8952" width="26.7109375" style="3" customWidth="1"/>
    <col min="8953" max="9206" width="9.140625" style="3"/>
    <col min="9207" max="9207" width="7.5703125" style="3" customWidth="1"/>
    <col min="9208" max="9208" width="26.7109375" style="3" customWidth="1"/>
    <col min="9209" max="9462" width="9.140625" style="3"/>
    <col min="9463" max="9463" width="7.5703125" style="3" customWidth="1"/>
    <col min="9464" max="9464" width="26.7109375" style="3" customWidth="1"/>
    <col min="9465" max="9718" width="9.140625" style="3"/>
    <col min="9719" max="9719" width="7.5703125" style="3" customWidth="1"/>
    <col min="9720" max="9720" width="26.7109375" style="3" customWidth="1"/>
    <col min="9721" max="9974" width="9.140625" style="3"/>
    <col min="9975" max="9975" width="7.5703125" style="3" customWidth="1"/>
    <col min="9976" max="9976" width="26.7109375" style="3" customWidth="1"/>
    <col min="9977" max="10230" width="9.140625" style="3"/>
    <col min="10231" max="10231" width="7.5703125" style="3" customWidth="1"/>
    <col min="10232" max="10232" width="26.7109375" style="3" customWidth="1"/>
    <col min="10233" max="10486" width="9.140625" style="3"/>
    <col min="10487" max="10487" width="7.5703125" style="3" customWidth="1"/>
    <col min="10488" max="10488" width="26.7109375" style="3" customWidth="1"/>
    <col min="10489" max="10742" width="9.140625" style="3"/>
    <col min="10743" max="10743" width="7.5703125" style="3" customWidth="1"/>
    <col min="10744" max="10744" width="26.7109375" style="3" customWidth="1"/>
    <col min="10745" max="10998" width="9.140625" style="3"/>
    <col min="10999" max="10999" width="7.5703125" style="3" customWidth="1"/>
    <col min="11000" max="11000" width="26.7109375" style="3" customWidth="1"/>
    <col min="11001" max="11254" width="9.140625" style="3"/>
    <col min="11255" max="11255" width="7.5703125" style="3" customWidth="1"/>
    <col min="11256" max="11256" width="26.7109375" style="3" customWidth="1"/>
    <col min="11257" max="11510" width="9.140625" style="3"/>
    <col min="11511" max="11511" width="7.5703125" style="3" customWidth="1"/>
    <col min="11512" max="11512" width="26.7109375" style="3" customWidth="1"/>
    <col min="11513" max="11766" width="9.140625" style="3"/>
    <col min="11767" max="11767" width="7.5703125" style="3" customWidth="1"/>
    <col min="11768" max="11768" width="26.7109375" style="3" customWidth="1"/>
    <col min="11769" max="12022" width="9.140625" style="3"/>
    <col min="12023" max="12023" width="7.5703125" style="3" customWidth="1"/>
    <col min="12024" max="12024" width="26.7109375" style="3" customWidth="1"/>
    <col min="12025" max="12278" width="9.140625" style="3"/>
    <col min="12279" max="12279" width="7.5703125" style="3" customWidth="1"/>
    <col min="12280" max="12280" width="26.7109375" style="3" customWidth="1"/>
    <col min="12281" max="12534" width="9.140625" style="3"/>
    <col min="12535" max="12535" width="7.5703125" style="3" customWidth="1"/>
    <col min="12536" max="12536" width="26.7109375" style="3" customWidth="1"/>
    <col min="12537" max="12790" width="9.140625" style="3"/>
    <col min="12791" max="12791" width="7.5703125" style="3" customWidth="1"/>
    <col min="12792" max="12792" width="26.7109375" style="3" customWidth="1"/>
    <col min="12793" max="13046" width="9.140625" style="3"/>
    <col min="13047" max="13047" width="7.5703125" style="3" customWidth="1"/>
    <col min="13048" max="13048" width="26.7109375" style="3" customWidth="1"/>
    <col min="13049" max="13302" width="9.140625" style="3"/>
    <col min="13303" max="13303" width="7.5703125" style="3" customWidth="1"/>
    <col min="13304" max="13304" width="26.7109375" style="3" customWidth="1"/>
    <col min="13305" max="13558" width="9.140625" style="3"/>
    <col min="13559" max="13559" width="7.5703125" style="3" customWidth="1"/>
    <col min="13560" max="13560" width="26.7109375" style="3" customWidth="1"/>
    <col min="13561" max="13814" width="9.140625" style="3"/>
    <col min="13815" max="13815" width="7.5703125" style="3" customWidth="1"/>
    <col min="13816" max="13816" width="26.7109375" style="3" customWidth="1"/>
    <col min="13817" max="14070" width="9.140625" style="3"/>
    <col min="14071" max="14071" width="7.5703125" style="3" customWidth="1"/>
    <col min="14072" max="14072" width="26.7109375" style="3" customWidth="1"/>
    <col min="14073" max="14326" width="9.140625" style="3"/>
    <col min="14327" max="14327" width="7.5703125" style="3" customWidth="1"/>
    <col min="14328" max="14328" width="26.7109375" style="3" customWidth="1"/>
    <col min="14329" max="14582" width="9.140625" style="3"/>
    <col min="14583" max="14583" width="7.5703125" style="3" customWidth="1"/>
    <col min="14584" max="14584" width="26.7109375" style="3" customWidth="1"/>
    <col min="14585" max="14838" width="9.140625" style="3"/>
    <col min="14839" max="14839" width="7.5703125" style="3" customWidth="1"/>
    <col min="14840" max="14840" width="26.7109375" style="3" customWidth="1"/>
    <col min="14841" max="15094" width="9.140625" style="3"/>
    <col min="15095" max="15095" width="7.5703125" style="3" customWidth="1"/>
    <col min="15096" max="15096" width="26.7109375" style="3" customWidth="1"/>
    <col min="15097" max="15350" width="9.140625" style="3"/>
    <col min="15351" max="15351" width="7.5703125" style="3" customWidth="1"/>
    <col min="15352" max="15352" width="26.7109375" style="3" customWidth="1"/>
    <col min="15353" max="15606" width="9.140625" style="3"/>
    <col min="15607" max="15607" width="7.5703125" style="3" customWidth="1"/>
    <col min="15608" max="15608" width="26.7109375" style="3" customWidth="1"/>
    <col min="15609" max="15862" width="9.140625" style="3"/>
    <col min="15863" max="15863" width="7.5703125" style="3" customWidth="1"/>
    <col min="15864" max="15864" width="26.7109375" style="3" customWidth="1"/>
    <col min="15865" max="16118" width="9.140625" style="3"/>
    <col min="16119" max="16119" width="7.5703125" style="3" customWidth="1"/>
    <col min="16120" max="16120" width="26.7109375" style="3" customWidth="1"/>
    <col min="16121" max="16384" width="9.140625" style="3"/>
  </cols>
  <sheetData>
    <row r="1" spans="1:14">
      <c r="A1" s="924"/>
      <c r="B1" s="887" t="s">
        <v>0</v>
      </c>
      <c r="C1" s="888" t="str">
        <f>'[2]Kadar.ode. ТАB 1'!C1</f>
        <v>КБЦ "Др Драгишс Мишовић - Дедиње"</v>
      </c>
      <c r="D1" s="266"/>
      <c r="E1" s="266"/>
      <c r="F1" s="889"/>
      <c r="G1" s="267"/>
    </row>
    <row r="2" spans="1:14">
      <c r="A2" s="924"/>
      <c r="B2" s="887" t="s">
        <v>1</v>
      </c>
      <c r="C2" s="888">
        <v>7044445</v>
      </c>
      <c r="D2" s="266"/>
      <c r="E2" s="266"/>
      <c r="F2" s="889"/>
      <c r="G2" s="267"/>
    </row>
    <row r="3" spans="1:14">
      <c r="A3" s="924"/>
      <c r="B3" s="887" t="s">
        <v>2</v>
      </c>
      <c r="C3" s="266" t="s">
        <v>7729</v>
      </c>
      <c r="E3" s="266"/>
      <c r="F3" s="889"/>
      <c r="G3" s="267"/>
    </row>
    <row r="4" spans="1:14" ht="14.25">
      <c r="A4" s="924"/>
      <c r="B4" s="887" t="s">
        <v>7231</v>
      </c>
      <c r="C4" s="268" t="s">
        <v>1448</v>
      </c>
      <c r="D4" s="269"/>
      <c r="E4" s="269"/>
      <c r="F4" s="892"/>
      <c r="G4" s="270"/>
      <c r="I4" s="3" t="s">
        <v>1572</v>
      </c>
      <c r="L4" s="286" t="s">
        <v>1449</v>
      </c>
    </row>
    <row r="5" spans="1:14" ht="41.25" customHeight="1">
      <c r="A5" s="1989" t="s">
        <v>1450</v>
      </c>
      <c r="B5" s="1989" t="s">
        <v>1451</v>
      </c>
      <c r="C5" s="1991" t="s">
        <v>1452</v>
      </c>
      <c r="D5" s="1992"/>
      <c r="E5" s="1964" t="s">
        <v>1453</v>
      </c>
      <c r="F5" s="1964"/>
      <c r="G5" s="1964" t="s">
        <v>1454</v>
      </c>
      <c r="H5" s="1964"/>
      <c r="I5" s="1964" t="s">
        <v>1455</v>
      </c>
      <c r="J5" s="1964"/>
      <c r="K5" s="1964" t="s">
        <v>1456</v>
      </c>
      <c r="L5" s="1964"/>
    </row>
    <row r="6" spans="1:14" ht="45.75" customHeight="1" thickBot="1">
      <c r="A6" s="1990"/>
      <c r="B6" s="1990"/>
      <c r="C6" s="37" t="s">
        <v>1434</v>
      </c>
      <c r="D6" s="893" t="s">
        <v>1435</v>
      </c>
      <c r="E6" s="38" t="s">
        <v>7246</v>
      </c>
      <c r="F6" s="894" t="s">
        <v>1432</v>
      </c>
      <c r="G6" s="38" t="s">
        <v>7246</v>
      </c>
      <c r="H6" s="894" t="s">
        <v>1432</v>
      </c>
      <c r="I6" s="38" t="s">
        <v>7246</v>
      </c>
      <c r="J6" s="39" t="s">
        <v>1432</v>
      </c>
      <c r="K6" s="38" t="s">
        <v>7246</v>
      </c>
      <c r="L6" s="39" t="s">
        <v>1432</v>
      </c>
    </row>
    <row r="7" spans="1:14" ht="13.5" customHeight="1" thickTop="1" thickBot="1">
      <c r="A7" s="1973">
        <v>420</v>
      </c>
      <c r="B7" s="1988" t="s">
        <v>1457</v>
      </c>
      <c r="C7" s="925" t="s">
        <v>1437</v>
      </c>
      <c r="D7" s="926">
        <f>D8+D9+D10</f>
        <v>118</v>
      </c>
      <c r="E7" s="73">
        <v>1300</v>
      </c>
      <c r="F7" s="895">
        <v>4484</v>
      </c>
      <c r="G7" s="927">
        <v>5687</v>
      </c>
      <c r="H7" s="895">
        <v>20178</v>
      </c>
      <c r="I7" s="928">
        <f>G7/E7</f>
        <v>4.3746153846153844</v>
      </c>
      <c r="J7" s="929">
        <f>H7/F7</f>
        <v>4.5</v>
      </c>
      <c r="K7" s="930">
        <v>53.549905838041433</v>
      </c>
      <c r="L7" s="929">
        <f>H7/(365*D7)*100</f>
        <v>46.849315068493155</v>
      </c>
    </row>
    <row r="8" spans="1:14" ht="13.5" customHeight="1" thickTop="1" thickBot="1">
      <c r="A8" s="1974"/>
      <c r="B8" s="1985"/>
      <c r="C8" s="898" t="s">
        <v>1438</v>
      </c>
      <c r="D8" s="41">
        <v>16</v>
      </c>
      <c r="E8" s="67">
        <v>162</v>
      </c>
      <c r="F8" s="931">
        <v>691</v>
      </c>
      <c r="G8" s="896">
        <v>773</v>
      </c>
      <c r="H8" s="931">
        <v>3022</v>
      </c>
      <c r="I8" s="897">
        <f t="shared" ref="I8:J26" si="0">G8/E8</f>
        <v>4.7716049382716053</v>
      </c>
      <c r="J8" s="43">
        <f t="shared" si="0"/>
        <v>4.3733719247467437</v>
      </c>
      <c r="K8" s="930">
        <v>53.680555555555557</v>
      </c>
      <c r="L8" s="43">
        <f t="shared" ref="L8:L46" si="1">H8/(365*D8)*100</f>
        <v>51.746575342465754</v>
      </c>
      <c r="N8" s="149">
        <f>5208-G7</f>
        <v>-479</v>
      </c>
    </row>
    <row r="9" spans="1:14" ht="12.75" customHeight="1" thickTop="1" thickBot="1">
      <c r="A9" s="1974"/>
      <c r="B9" s="1985"/>
      <c r="C9" s="898" t="s">
        <v>1439</v>
      </c>
      <c r="D9" s="41">
        <v>3</v>
      </c>
      <c r="E9" s="67">
        <v>0</v>
      </c>
      <c r="F9" s="931">
        <v>0</v>
      </c>
      <c r="G9" s="896">
        <v>0</v>
      </c>
      <c r="H9" s="931">
        <v>0</v>
      </c>
      <c r="I9" s="897" t="e">
        <f t="shared" si="0"/>
        <v>#DIV/0!</v>
      </c>
      <c r="J9" s="43" t="e">
        <f t="shared" si="0"/>
        <v>#DIV/0!</v>
      </c>
      <c r="K9" s="930">
        <v>0</v>
      </c>
      <c r="L9" s="43">
        <f t="shared" si="1"/>
        <v>0</v>
      </c>
    </row>
    <row r="10" spans="1:14" ht="13.5" customHeight="1" thickTop="1" thickBot="1">
      <c r="A10" s="1975"/>
      <c r="B10" s="1986"/>
      <c r="C10" s="44" t="s">
        <v>1440</v>
      </c>
      <c r="D10" s="45">
        <v>99</v>
      </c>
      <c r="E10" s="68">
        <v>1280</v>
      </c>
      <c r="F10" s="932">
        <v>4398</v>
      </c>
      <c r="G10" s="900">
        <v>4914</v>
      </c>
      <c r="H10" s="932">
        <v>17156</v>
      </c>
      <c r="I10" s="901">
        <f t="shared" si="0"/>
        <v>3.8390624999999998</v>
      </c>
      <c r="J10" s="47">
        <f t="shared" si="0"/>
        <v>3.9008640291041381</v>
      </c>
      <c r="K10" s="930">
        <v>55.151515151515149</v>
      </c>
      <c r="L10" s="47">
        <f t="shared" si="1"/>
        <v>47.477514874775153</v>
      </c>
    </row>
    <row r="11" spans="1:14" ht="14.25" customHeight="1" thickTop="1" thickBot="1">
      <c r="A11" s="1973">
        <v>110</v>
      </c>
      <c r="B11" s="1988" t="s">
        <v>1458</v>
      </c>
      <c r="C11" s="925" t="s">
        <v>1437</v>
      </c>
      <c r="D11" s="926">
        <f>D12+D13+D14</f>
        <v>128</v>
      </c>
      <c r="E11" s="69">
        <v>1074</v>
      </c>
      <c r="F11" s="933">
        <v>3731</v>
      </c>
      <c r="G11" s="927">
        <v>9205</v>
      </c>
      <c r="H11" s="933">
        <v>30594</v>
      </c>
      <c r="I11" s="928">
        <f t="shared" si="0"/>
        <v>8.5707635009310987</v>
      </c>
      <c r="J11" s="929">
        <f t="shared" si="0"/>
        <v>8.1999463950683467</v>
      </c>
      <c r="K11" s="930">
        <v>79.904513888888886</v>
      </c>
      <c r="L11" s="929">
        <f t="shared" si="1"/>
        <v>65.483732876712324</v>
      </c>
    </row>
    <row r="12" spans="1:14" ht="12.75" customHeight="1" thickTop="1" thickBot="1">
      <c r="A12" s="1974"/>
      <c r="B12" s="1985"/>
      <c r="C12" s="898" t="s">
        <v>1438</v>
      </c>
      <c r="D12" s="41">
        <v>13</v>
      </c>
      <c r="E12" s="70">
        <v>191</v>
      </c>
      <c r="F12" s="931">
        <v>665</v>
      </c>
      <c r="G12" s="896">
        <v>902</v>
      </c>
      <c r="H12" s="931">
        <v>3722</v>
      </c>
      <c r="I12" s="897">
        <f t="shared" si="0"/>
        <v>4.7225130890052354</v>
      </c>
      <c r="J12" s="43">
        <f t="shared" si="0"/>
        <v>5.5969924812030074</v>
      </c>
      <c r="K12" s="930">
        <v>77.094017094017104</v>
      </c>
      <c r="L12" s="43">
        <f t="shared" si="1"/>
        <v>78.440463645943098</v>
      </c>
    </row>
    <row r="13" spans="1:14" ht="12.75" customHeight="1" thickTop="1" thickBot="1">
      <c r="A13" s="1974"/>
      <c r="B13" s="1985"/>
      <c r="C13" s="898" t="s">
        <v>1439</v>
      </c>
      <c r="D13" s="41">
        <v>12</v>
      </c>
      <c r="E13" s="70">
        <v>291</v>
      </c>
      <c r="F13" s="931">
        <v>538</v>
      </c>
      <c r="G13" s="896">
        <v>1184</v>
      </c>
      <c r="H13" s="931">
        <v>3091</v>
      </c>
      <c r="I13" s="897">
        <f t="shared" si="0"/>
        <v>4.0687285223367695</v>
      </c>
      <c r="J13" s="43">
        <f t="shared" si="0"/>
        <v>5.7453531598513008</v>
      </c>
      <c r="K13" s="930">
        <v>109.62962962962963</v>
      </c>
      <c r="L13" s="43">
        <f t="shared" si="1"/>
        <v>70.57077625570777</v>
      </c>
    </row>
    <row r="14" spans="1:14" ht="13.5" customHeight="1" thickTop="1" thickBot="1">
      <c r="A14" s="1975"/>
      <c r="B14" s="1986"/>
      <c r="C14" s="44" t="s">
        <v>1440</v>
      </c>
      <c r="D14" s="45">
        <v>103</v>
      </c>
      <c r="E14" s="71">
        <v>850</v>
      </c>
      <c r="F14" s="932">
        <v>3073</v>
      </c>
      <c r="G14" s="900">
        <v>7119</v>
      </c>
      <c r="H14" s="932">
        <v>23781</v>
      </c>
      <c r="I14" s="901">
        <f t="shared" si="0"/>
        <v>8.3752941176470586</v>
      </c>
      <c r="J14" s="47">
        <f t="shared" si="0"/>
        <v>7.7386918320859097</v>
      </c>
      <c r="K14" s="930">
        <v>76.796116504854368</v>
      </c>
      <c r="L14" s="47">
        <f t="shared" si="1"/>
        <v>63.255752094693442</v>
      </c>
    </row>
    <row r="15" spans="1:14" ht="18" thickTop="1" thickBot="1">
      <c r="A15" s="1973">
        <v>130</v>
      </c>
      <c r="B15" s="1984" t="s">
        <v>1459</v>
      </c>
      <c r="C15" s="925" t="s">
        <v>1437</v>
      </c>
      <c r="D15" s="926">
        <f>D16+D17+D18</f>
        <v>60</v>
      </c>
      <c r="E15" s="73">
        <v>89</v>
      </c>
      <c r="F15" s="933">
        <v>370</v>
      </c>
      <c r="G15" s="69">
        <v>2148</v>
      </c>
      <c r="H15" s="933">
        <v>8880</v>
      </c>
      <c r="I15" s="934">
        <f>G15/E15</f>
        <v>24.134831460674157</v>
      </c>
      <c r="J15" s="929">
        <f t="shared" si="0"/>
        <v>24</v>
      </c>
      <c r="K15" s="930">
        <v>39.777777777777779</v>
      </c>
      <c r="L15" s="929">
        <f t="shared" si="1"/>
        <v>40.547945205479451</v>
      </c>
    </row>
    <row r="16" spans="1:14" ht="18" thickTop="1" thickBot="1">
      <c r="A16" s="1974"/>
      <c r="B16" s="1985"/>
      <c r="C16" s="898" t="s">
        <v>1438</v>
      </c>
      <c r="D16" s="41">
        <v>2</v>
      </c>
      <c r="E16" s="67">
        <v>0</v>
      </c>
      <c r="F16" s="931">
        <v>0</v>
      </c>
      <c r="G16" s="908">
        <v>0</v>
      </c>
      <c r="H16" s="931">
        <v>0</v>
      </c>
      <c r="I16" s="935" t="e">
        <f>G16/E16</f>
        <v>#DIV/0!</v>
      </c>
      <c r="J16" s="43" t="e">
        <f t="shared" si="0"/>
        <v>#DIV/0!</v>
      </c>
      <c r="K16" s="930">
        <v>0</v>
      </c>
      <c r="L16" s="43">
        <f t="shared" si="1"/>
        <v>0</v>
      </c>
    </row>
    <row r="17" spans="1:12" ht="18" thickTop="1" thickBot="1">
      <c r="A17" s="1974"/>
      <c r="B17" s="1985"/>
      <c r="C17" s="898" t="s">
        <v>1439</v>
      </c>
      <c r="D17" s="41">
        <v>4</v>
      </c>
      <c r="E17" s="67">
        <v>13</v>
      </c>
      <c r="F17" s="931">
        <v>65</v>
      </c>
      <c r="G17" s="908">
        <v>255</v>
      </c>
      <c r="H17" s="931">
        <v>1711</v>
      </c>
      <c r="I17" s="935">
        <f t="shared" si="0"/>
        <v>19.615384615384617</v>
      </c>
      <c r="J17" s="43">
        <f t="shared" si="0"/>
        <v>26.323076923076922</v>
      </c>
      <c r="K17" s="930">
        <v>70.833333333333343</v>
      </c>
      <c r="L17" s="43">
        <f t="shared" si="1"/>
        <v>117.19178082191782</v>
      </c>
    </row>
    <row r="18" spans="1:12" ht="18" thickTop="1" thickBot="1">
      <c r="A18" s="1975"/>
      <c r="B18" s="1986"/>
      <c r="C18" s="44" t="s">
        <v>1440</v>
      </c>
      <c r="D18" s="45">
        <v>54</v>
      </c>
      <c r="E18" s="68">
        <v>85</v>
      </c>
      <c r="F18" s="932">
        <v>327</v>
      </c>
      <c r="G18" s="936">
        <v>1893</v>
      </c>
      <c r="H18" s="932">
        <v>7169</v>
      </c>
      <c r="I18" s="46">
        <f t="shared" si="0"/>
        <v>22.270588235294117</v>
      </c>
      <c r="J18" s="47">
        <f t="shared" si="0"/>
        <v>21.923547400611621</v>
      </c>
      <c r="K18" s="930">
        <v>38.950617283950621</v>
      </c>
      <c r="L18" s="47">
        <f t="shared" si="1"/>
        <v>36.372399797057334</v>
      </c>
    </row>
    <row r="19" spans="1:12" ht="18" thickTop="1" thickBot="1">
      <c r="A19" s="1973">
        <v>210</v>
      </c>
      <c r="B19" s="1984" t="s">
        <v>1461</v>
      </c>
      <c r="C19" s="925" t="s">
        <v>1437</v>
      </c>
      <c r="D19" s="926">
        <f t="shared" ref="D19:D22" si="2">D23+D27</f>
        <v>49</v>
      </c>
      <c r="E19" s="73">
        <v>1294</v>
      </c>
      <c r="F19" s="937">
        <v>5600</v>
      </c>
      <c r="G19" s="69">
        <v>3834</v>
      </c>
      <c r="H19" s="905">
        <v>15416</v>
      </c>
      <c r="I19" s="930">
        <f t="shared" si="0"/>
        <v>2.9629057187017001</v>
      </c>
      <c r="J19" s="929">
        <f t="shared" si="0"/>
        <v>2.7528571428571427</v>
      </c>
      <c r="K19" s="930">
        <v>86.938775510204081</v>
      </c>
      <c r="L19" s="929">
        <f t="shared" si="1"/>
        <v>86.195135588481961</v>
      </c>
    </row>
    <row r="20" spans="1:12" ht="18" thickTop="1" thickBot="1">
      <c r="A20" s="1974"/>
      <c r="B20" s="1985"/>
      <c r="C20" s="898" t="s">
        <v>1438</v>
      </c>
      <c r="D20" s="41">
        <f t="shared" si="2"/>
        <v>3</v>
      </c>
      <c r="E20" s="67">
        <v>268</v>
      </c>
      <c r="F20" s="909">
        <v>1214</v>
      </c>
      <c r="G20" s="908">
        <v>418</v>
      </c>
      <c r="H20" s="903">
        <v>1949</v>
      </c>
      <c r="I20" s="42">
        <f t="shared" si="0"/>
        <v>1.5597014925373134</v>
      </c>
      <c r="J20" s="43">
        <f t="shared" si="0"/>
        <v>1.6054365733113674</v>
      </c>
      <c r="K20" s="930">
        <v>154.81481481481481</v>
      </c>
      <c r="L20" s="43">
        <f t="shared" si="1"/>
        <v>177.99086757990867</v>
      </c>
    </row>
    <row r="21" spans="1:12" ht="18" thickTop="1" thickBot="1">
      <c r="A21" s="1974"/>
      <c r="B21" s="1985"/>
      <c r="C21" s="898" t="s">
        <v>1439</v>
      </c>
      <c r="D21" s="41">
        <f t="shared" si="2"/>
        <v>8</v>
      </c>
      <c r="E21" s="67">
        <v>1308</v>
      </c>
      <c r="F21" s="909">
        <v>4988</v>
      </c>
      <c r="G21" s="908">
        <v>3411</v>
      </c>
      <c r="H21" s="903">
        <v>13080</v>
      </c>
      <c r="I21" s="42">
        <f t="shared" si="0"/>
        <v>2.6077981651376145</v>
      </c>
      <c r="J21" s="43">
        <f t="shared" si="0"/>
        <v>2.6222935044105853</v>
      </c>
      <c r="K21" s="930">
        <v>473.75</v>
      </c>
      <c r="L21" s="43">
        <f t="shared" si="1"/>
        <v>447.945205479452</v>
      </c>
    </row>
    <row r="22" spans="1:12" ht="18" thickTop="1" thickBot="1">
      <c r="A22" s="1975"/>
      <c r="B22" s="1986"/>
      <c r="C22" s="44" t="s">
        <v>1440</v>
      </c>
      <c r="D22" s="50">
        <f t="shared" si="2"/>
        <v>38</v>
      </c>
      <c r="E22" s="938">
        <v>5</v>
      </c>
      <c r="F22" s="939">
        <v>169</v>
      </c>
      <c r="G22" s="936">
        <v>5</v>
      </c>
      <c r="H22" s="940">
        <v>386</v>
      </c>
      <c r="I22" s="46">
        <f t="shared" si="0"/>
        <v>1</v>
      </c>
      <c r="J22" s="47">
        <f t="shared" si="0"/>
        <v>2.2840236686390534</v>
      </c>
      <c r="K22" s="930">
        <v>0.14619883040935672</v>
      </c>
      <c r="L22" s="47">
        <f t="shared" si="1"/>
        <v>2.782984859408796</v>
      </c>
    </row>
    <row r="23" spans="1:12" ht="18" thickTop="1" thickBot="1">
      <c r="A23" s="1973">
        <v>211</v>
      </c>
      <c r="B23" s="1988" t="s">
        <v>1462</v>
      </c>
      <c r="C23" s="925" t="s">
        <v>1437</v>
      </c>
      <c r="D23" s="926">
        <f>D24+D25+D26</f>
        <v>16</v>
      </c>
      <c r="E23" s="73">
        <v>192</v>
      </c>
      <c r="F23" s="905">
        <v>1225</v>
      </c>
      <c r="G23" s="73">
        <v>523</v>
      </c>
      <c r="H23" s="905">
        <v>2409</v>
      </c>
      <c r="I23" s="930">
        <f t="shared" si="0"/>
        <v>2.7239583333333335</v>
      </c>
      <c r="J23" s="929">
        <f t="shared" si="0"/>
        <v>1.966530612244898</v>
      </c>
      <c r="K23" s="930">
        <v>36.319444444444443</v>
      </c>
      <c r="L23" s="929">
        <f t="shared" si="1"/>
        <v>41.25</v>
      </c>
    </row>
    <row r="24" spans="1:12" ht="18" thickTop="1" thickBot="1">
      <c r="A24" s="1974"/>
      <c r="B24" s="1985"/>
      <c r="C24" s="898" t="s">
        <v>1438</v>
      </c>
      <c r="D24" s="41">
        <v>2</v>
      </c>
      <c r="E24" s="67">
        <v>115</v>
      </c>
      <c r="F24" s="903">
        <v>865</v>
      </c>
      <c r="G24" s="67">
        <v>247</v>
      </c>
      <c r="H24" s="903">
        <v>1345</v>
      </c>
      <c r="I24" s="42">
        <f t="shared" si="0"/>
        <v>2.1478260869565218</v>
      </c>
      <c r="J24" s="43">
        <f t="shared" si="0"/>
        <v>1.5549132947976878</v>
      </c>
      <c r="K24" s="930">
        <v>137.22222222222223</v>
      </c>
      <c r="L24" s="43">
        <f t="shared" si="1"/>
        <v>184.24657534246575</v>
      </c>
    </row>
    <row r="25" spans="1:12" ht="18" thickTop="1" thickBot="1">
      <c r="A25" s="1974"/>
      <c r="B25" s="1985"/>
      <c r="C25" s="898" t="s">
        <v>1439</v>
      </c>
      <c r="D25" s="41">
        <v>4</v>
      </c>
      <c r="E25" s="67">
        <v>209</v>
      </c>
      <c r="F25" s="903">
        <v>730</v>
      </c>
      <c r="G25" s="67">
        <v>275</v>
      </c>
      <c r="H25" s="903">
        <v>998</v>
      </c>
      <c r="I25" s="42">
        <f t="shared" si="0"/>
        <v>1.3157894736842106</v>
      </c>
      <c r="J25" s="43">
        <f t="shared" si="0"/>
        <v>1.3671232876712329</v>
      </c>
      <c r="K25" s="930">
        <v>76.388888888888886</v>
      </c>
      <c r="L25" s="43">
        <f t="shared" si="1"/>
        <v>68.356164383561648</v>
      </c>
    </row>
    <row r="26" spans="1:12" ht="18" thickTop="1" thickBot="1">
      <c r="A26" s="1975"/>
      <c r="B26" s="1986"/>
      <c r="C26" s="44" t="s">
        <v>1440</v>
      </c>
      <c r="D26" s="45">
        <v>10</v>
      </c>
      <c r="E26" s="68">
        <v>1</v>
      </c>
      <c r="F26" s="904">
        <v>21</v>
      </c>
      <c r="G26" s="68">
        <v>1</v>
      </c>
      <c r="H26" s="904">
        <v>65</v>
      </c>
      <c r="I26" s="46">
        <f t="shared" si="0"/>
        <v>1</v>
      </c>
      <c r="J26" s="47">
        <f t="shared" si="0"/>
        <v>3.0952380952380953</v>
      </c>
      <c r="K26" s="930">
        <v>0.1111111111111111</v>
      </c>
      <c r="L26" s="47">
        <f t="shared" si="1"/>
        <v>1.7808219178082192</v>
      </c>
    </row>
    <row r="27" spans="1:12" ht="18" thickTop="1" thickBot="1">
      <c r="A27" s="1973">
        <v>220</v>
      </c>
      <c r="B27" s="1988" t="s">
        <v>1463</v>
      </c>
      <c r="C27" s="925" t="s">
        <v>1437</v>
      </c>
      <c r="D27" s="926">
        <f>D28+D29+D30</f>
        <v>33</v>
      </c>
      <c r="E27" s="73">
        <v>1102</v>
      </c>
      <c r="F27" s="941">
        <v>4375</v>
      </c>
      <c r="G27" s="73">
        <v>3311</v>
      </c>
      <c r="H27" s="905">
        <v>13007</v>
      </c>
      <c r="I27" s="930">
        <f t="shared" ref="I27:J46" si="3">G27/E27</f>
        <v>3.0045372050816699</v>
      </c>
      <c r="J27" s="929">
        <f t="shared" si="3"/>
        <v>2.9730285714285714</v>
      </c>
      <c r="K27" s="930">
        <v>111.4814814814815</v>
      </c>
      <c r="L27" s="929">
        <f t="shared" si="1"/>
        <v>107.98671647986717</v>
      </c>
    </row>
    <row r="28" spans="1:12" ht="18" thickTop="1" thickBot="1">
      <c r="A28" s="1974"/>
      <c r="B28" s="1985"/>
      <c r="C28" s="898" t="s">
        <v>1438</v>
      </c>
      <c r="D28" s="41">
        <v>1</v>
      </c>
      <c r="E28" s="67">
        <v>153</v>
      </c>
      <c r="F28" s="909">
        <v>349</v>
      </c>
      <c r="G28" s="67">
        <v>171</v>
      </c>
      <c r="H28" s="903">
        <v>604</v>
      </c>
      <c r="I28" s="42">
        <f t="shared" si="3"/>
        <v>1.1176470588235294</v>
      </c>
      <c r="J28" s="43">
        <f t="shared" si="3"/>
        <v>1.7306590257879657</v>
      </c>
      <c r="K28" s="930">
        <v>190</v>
      </c>
      <c r="L28" s="43">
        <f t="shared" si="1"/>
        <v>165.47945205479454</v>
      </c>
    </row>
    <row r="29" spans="1:12" ht="18" thickTop="1" thickBot="1">
      <c r="A29" s="1974"/>
      <c r="B29" s="1985"/>
      <c r="C29" s="898" t="s">
        <v>1439</v>
      </c>
      <c r="D29" s="41">
        <v>4</v>
      </c>
      <c r="E29" s="67">
        <v>1099</v>
      </c>
      <c r="F29" s="909">
        <v>4258</v>
      </c>
      <c r="G29" s="67">
        <v>3136</v>
      </c>
      <c r="H29" s="903">
        <v>12082</v>
      </c>
      <c r="I29" s="42">
        <f t="shared" si="3"/>
        <v>2.8535031847133756</v>
      </c>
      <c r="J29" s="43">
        <f t="shared" si="3"/>
        <v>2.8374823860967591</v>
      </c>
      <c r="K29" s="930">
        <v>871.11111111111109</v>
      </c>
      <c r="L29" s="43">
        <f t="shared" si="1"/>
        <v>827.53424657534254</v>
      </c>
    </row>
    <row r="30" spans="1:12" ht="18" thickTop="1" thickBot="1">
      <c r="A30" s="1975"/>
      <c r="B30" s="1986"/>
      <c r="C30" s="44" t="s">
        <v>1440</v>
      </c>
      <c r="D30" s="45">
        <v>28</v>
      </c>
      <c r="E30" s="68">
        <v>4</v>
      </c>
      <c r="F30" s="939">
        <v>148</v>
      </c>
      <c r="G30" s="68">
        <v>4</v>
      </c>
      <c r="H30" s="904">
        <v>321</v>
      </c>
      <c r="I30" s="46">
        <f t="shared" si="3"/>
        <v>1</v>
      </c>
      <c r="J30" s="47">
        <f t="shared" si="3"/>
        <v>2.1689189189189189</v>
      </c>
      <c r="K30" s="930">
        <v>0.15873015873015872</v>
      </c>
      <c r="L30" s="47">
        <f t="shared" si="1"/>
        <v>3.1409001956947158</v>
      </c>
    </row>
    <row r="31" spans="1:12" ht="18" thickTop="1" thickBot="1">
      <c r="A31" s="1973">
        <v>433</v>
      </c>
      <c r="B31" s="1988" t="s">
        <v>1464</v>
      </c>
      <c r="C31" s="925" t="s">
        <v>1437</v>
      </c>
      <c r="D31" s="926">
        <f>D32+D33+D34</f>
        <v>39</v>
      </c>
      <c r="E31" s="73">
        <v>322</v>
      </c>
      <c r="F31" s="933">
        <v>877</v>
      </c>
      <c r="G31" s="927">
        <v>1506</v>
      </c>
      <c r="H31" s="933">
        <v>3947</v>
      </c>
      <c r="I31" s="928">
        <f t="shared" si="3"/>
        <v>4.6770186335403725</v>
      </c>
      <c r="J31" s="929">
        <f t="shared" si="3"/>
        <v>4.5005701254275943</v>
      </c>
      <c r="K31" s="930">
        <v>42.905982905982903</v>
      </c>
      <c r="L31" s="929">
        <f t="shared" si="1"/>
        <v>27.727432384966633</v>
      </c>
    </row>
    <row r="32" spans="1:12" ht="18" thickTop="1" thickBot="1">
      <c r="A32" s="1974"/>
      <c r="B32" s="1985"/>
      <c r="C32" s="898" t="s">
        <v>1438</v>
      </c>
      <c r="D32" s="41">
        <v>2</v>
      </c>
      <c r="E32" s="67">
        <v>266</v>
      </c>
      <c r="F32" s="931">
        <v>701</v>
      </c>
      <c r="G32" s="896">
        <v>294</v>
      </c>
      <c r="H32" s="931">
        <v>720</v>
      </c>
      <c r="I32" s="897">
        <f t="shared" si="3"/>
        <v>1.1052631578947369</v>
      </c>
      <c r="J32" s="43">
        <f t="shared" si="3"/>
        <v>1.0271041369472182</v>
      </c>
      <c r="K32" s="930">
        <v>163.33333333333334</v>
      </c>
      <c r="L32" s="43">
        <f t="shared" si="1"/>
        <v>98.630136986301366</v>
      </c>
    </row>
    <row r="33" spans="1:21" ht="18" thickTop="1" thickBot="1">
      <c r="A33" s="1974"/>
      <c r="B33" s="1985"/>
      <c r="C33" s="898" t="s">
        <v>1439</v>
      </c>
      <c r="D33" s="41">
        <v>6</v>
      </c>
      <c r="E33" s="67">
        <v>248</v>
      </c>
      <c r="F33" s="931">
        <v>627</v>
      </c>
      <c r="G33" s="896">
        <v>283</v>
      </c>
      <c r="H33" s="931">
        <v>716</v>
      </c>
      <c r="I33" s="897">
        <f t="shared" si="3"/>
        <v>1.1411290322580645</v>
      </c>
      <c r="J33" s="43">
        <f t="shared" si="3"/>
        <v>1.1419457735247209</v>
      </c>
      <c r="K33" s="930">
        <v>52.407407407407405</v>
      </c>
      <c r="L33" s="43">
        <f t="shared" si="1"/>
        <v>32.694063926940643</v>
      </c>
      <c r="U33" s="942"/>
    </row>
    <row r="34" spans="1:21" ht="18" thickTop="1" thickBot="1">
      <c r="A34" s="1975"/>
      <c r="B34" s="1986"/>
      <c r="C34" s="44" t="s">
        <v>1440</v>
      </c>
      <c r="D34" s="45">
        <v>31</v>
      </c>
      <c r="E34" s="68">
        <v>289</v>
      </c>
      <c r="F34" s="932">
        <v>760</v>
      </c>
      <c r="G34" s="900">
        <v>929</v>
      </c>
      <c r="H34" s="932">
        <v>2512</v>
      </c>
      <c r="I34" s="901">
        <f t="shared" si="3"/>
        <v>3.2145328719723185</v>
      </c>
      <c r="J34" s="47">
        <f t="shared" si="3"/>
        <v>3.3052631578947369</v>
      </c>
      <c r="K34" s="930">
        <v>33.297491039426525</v>
      </c>
      <c r="L34" s="47">
        <f t="shared" si="1"/>
        <v>22.200618647812639</v>
      </c>
    </row>
    <row r="35" spans="1:21" ht="18" thickTop="1" thickBot="1">
      <c r="A35" s="1973">
        <v>422</v>
      </c>
      <c r="B35" s="1984" t="s">
        <v>1465</v>
      </c>
      <c r="C35" s="925" t="s">
        <v>1437</v>
      </c>
      <c r="D35" s="926">
        <f>D36+D37+D38</f>
        <v>37</v>
      </c>
      <c r="E35" s="73">
        <v>363</v>
      </c>
      <c r="F35" s="933">
        <v>1210</v>
      </c>
      <c r="G35" s="927">
        <v>2237</v>
      </c>
      <c r="H35" s="933">
        <v>7865</v>
      </c>
      <c r="I35" s="928">
        <f t="shared" si="3"/>
        <v>6.1625344352617084</v>
      </c>
      <c r="J35" s="929">
        <f>H35/F35</f>
        <v>6.5</v>
      </c>
      <c r="K35" s="930">
        <v>67.177177177177171</v>
      </c>
      <c r="L35" s="929">
        <f t="shared" si="1"/>
        <v>58.237689744539054</v>
      </c>
    </row>
    <row r="36" spans="1:21" ht="18" thickTop="1" thickBot="1">
      <c r="A36" s="1974"/>
      <c r="B36" s="1985"/>
      <c r="C36" s="898" t="s">
        <v>1438</v>
      </c>
      <c r="D36" s="41">
        <v>4</v>
      </c>
      <c r="E36" s="67">
        <v>104</v>
      </c>
      <c r="F36" s="931">
        <v>334</v>
      </c>
      <c r="G36" s="896">
        <v>245</v>
      </c>
      <c r="H36" s="931">
        <v>881</v>
      </c>
      <c r="I36" s="897">
        <f t="shared" si="3"/>
        <v>2.3557692307692308</v>
      </c>
      <c r="J36" s="43">
        <f t="shared" si="3"/>
        <v>2.6377245508982035</v>
      </c>
      <c r="K36" s="930">
        <v>68.055555555555557</v>
      </c>
      <c r="L36" s="43">
        <f t="shared" si="1"/>
        <v>60.342465753424655</v>
      </c>
    </row>
    <row r="37" spans="1:21" ht="18" thickTop="1" thickBot="1">
      <c r="A37" s="1974"/>
      <c r="B37" s="1985"/>
      <c r="C37" s="898" t="s">
        <v>1439</v>
      </c>
      <c r="D37" s="41">
        <v>8</v>
      </c>
      <c r="E37" s="67">
        <v>1</v>
      </c>
      <c r="F37" s="931">
        <v>5</v>
      </c>
      <c r="G37" s="896">
        <v>18</v>
      </c>
      <c r="H37" s="931">
        <v>18</v>
      </c>
      <c r="I37" s="897">
        <f t="shared" si="3"/>
        <v>18</v>
      </c>
      <c r="J37" s="43">
        <f t="shared" si="3"/>
        <v>3.6</v>
      </c>
      <c r="K37" s="930">
        <v>2.5</v>
      </c>
      <c r="L37" s="43">
        <f t="shared" si="1"/>
        <v>0.61643835616438358</v>
      </c>
    </row>
    <row r="38" spans="1:21" ht="18" thickTop="1" thickBot="1">
      <c r="A38" s="1975"/>
      <c r="B38" s="1986"/>
      <c r="C38" s="44" t="s">
        <v>1440</v>
      </c>
      <c r="D38" s="45">
        <v>25</v>
      </c>
      <c r="E38" s="68">
        <v>363</v>
      </c>
      <c r="F38" s="932">
        <v>1207</v>
      </c>
      <c r="G38" s="900">
        <v>1974</v>
      </c>
      <c r="H38" s="932">
        <v>6966</v>
      </c>
      <c r="I38" s="901">
        <f t="shared" si="3"/>
        <v>5.4380165289256199</v>
      </c>
      <c r="J38" s="47">
        <f t="shared" si="3"/>
        <v>5.7713338856669427</v>
      </c>
      <c r="K38" s="930">
        <v>87.733333333333334</v>
      </c>
      <c r="L38" s="47">
        <f t="shared" si="1"/>
        <v>76.339726027397262</v>
      </c>
    </row>
    <row r="39" spans="1:21" ht="18" thickTop="1" thickBot="1">
      <c r="A39" s="1973">
        <v>120</v>
      </c>
      <c r="B39" s="1984" t="s">
        <v>1466</v>
      </c>
      <c r="C39" s="943" t="s">
        <v>1437</v>
      </c>
      <c r="D39" s="51">
        <f>D40+D41+D42</f>
        <v>30</v>
      </c>
      <c r="E39" s="72">
        <v>117</v>
      </c>
      <c r="F39" s="944">
        <v>400</v>
      </c>
      <c r="G39" s="945">
        <v>890</v>
      </c>
      <c r="H39" s="944">
        <v>3480</v>
      </c>
      <c r="I39" s="946">
        <f t="shared" si="3"/>
        <v>7.6068376068376065</v>
      </c>
      <c r="J39" s="49">
        <f t="shared" si="3"/>
        <v>8.6999999999999993</v>
      </c>
      <c r="K39" s="930">
        <v>32.962962962962962</v>
      </c>
      <c r="L39" s="49">
        <f t="shared" si="1"/>
        <v>31.780821917808222</v>
      </c>
    </row>
    <row r="40" spans="1:21" ht="18" thickTop="1" thickBot="1">
      <c r="A40" s="1974"/>
      <c r="B40" s="1985"/>
      <c r="C40" s="898" t="s">
        <v>1438</v>
      </c>
      <c r="D40" s="41">
        <v>0</v>
      </c>
      <c r="E40" s="67">
        <v>0</v>
      </c>
      <c r="F40" s="931">
        <v>0</v>
      </c>
      <c r="G40" s="896">
        <v>0</v>
      </c>
      <c r="H40" s="931">
        <v>0</v>
      </c>
      <c r="I40" s="897" t="e">
        <f t="shared" si="3"/>
        <v>#DIV/0!</v>
      </c>
      <c r="J40" s="43" t="e">
        <f t="shared" si="3"/>
        <v>#DIV/0!</v>
      </c>
      <c r="K40" s="930" t="e">
        <v>#DIV/0!</v>
      </c>
      <c r="L40" s="43" t="e">
        <f t="shared" si="1"/>
        <v>#DIV/0!</v>
      </c>
    </row>
    <row r="41" spans="1:21" ht="18" thickTop="1" thickBot="1">
      <c r="A41" s="1974"/>
      <c r="B41" s="1985"/>
      <c r="C41" s="898" t="s">
        <v>1439</v>
      </c>
      <c r="D41" s="41">
        <v>2</v>
      </c>
      <c r="E41" s="67">
        <v>5</v>
      </c>
      <c r="F41" s="931">
        <v>34</v>
      </c>
      <c r="G41" s="896">
        <v>48</v>
      </c>
      <c r="H41" s="931">
        <v>561</v>
      </c>
      <c r="I41" s="897">
        <f t="shared" si="3"/>
        <v>9.6</v>
      </c>
      <c r="J41" s="43">
        <f t="shared" si="3"/>
        <v>16.5</v>
      </c>
      <c r="K41" s="930">
        <v>26.666666666666668</v>
      </c>
      <c r="L41" s="43">
        <f t="shared" si="1"/>
        <v>76.849315068493155</v>
      </c>
    </row>
    <row r="42" spans="1:21" ht="18" thickTop="1" thickBot="1">
      <c r="A42" s="1975"/>
      <c r="B42" s="1986"/>
      <c r="C42" s="44" t="s">
        <v>1440</v>
      </c>
      <c r="D42" s="45">
        <v>28</v>
      </c>
      <c r="E42" s="68">
        <v>113</v>
      </c>
      <c r="F42" s="932">
        <v>366</v>
      </c>
      <c r="G42" s="900">
        <v>842</v>
      </c>
      <c r="H42" s="932">
        <v>2919</v>
      </c>
      <c r="I42" s="901">
        <f t="shared" si="3"/>
        <v>7.4513274336283182</v>
      </c>
      <c r="J42" s="47">
        <f t="shared" si="3"/>
        <v>7.9754098360655741</v>
      </c>
      <c r="K42" s="930">
        <v>33.412698412698411</v>
      </c>
      <c r="L42" s="47">
        <f t="shared" si="1"/>
        <v>28.56164383561644</v>
      </c>
      <c r="N42" s="149"/>
    </row>
    <row r="43" spans="1:21" ht="18" thickTop="1" thickBot="1">
      <c r="A43" s="1973">
        <v>313</v>
      </c>
      <c r="B43" s="1984" t="s">
        <v>1467</v>
      </c>
      <c r="C43" s="925" t="s">
        <v>1437</v>
      </c>
      <c r="D43" s="926">
        <f>D44+D45+D46</f>
        <v>60</v>
      </c>
      <c r="E43" s="69">
        <v>228</v>
      </c>
      <c r="F43" s="933">
        <v>496</v>
      </c>
      <c r="G43" s="927">
        <v>1491</v>
      </c>
      <c r="H43" s="933">
        <v>2728</v>
      </c>
      <c r="I43" s="928">
        <f t="shared" si="3"/>
        <v>6.5394736842105265</v>
      </c>
      <c r="J43" s="929">
        <f t="shared" si="3"/>
        <v>5.5</v>
      </c>
      <c r="K43" s="930">
        <v>27.611111111111107</v>
      </c>
      <c r="L43" s="929">
        <f t="shared" si="1"/>
        <v>12.456621004566209</v>
      </c>
    </row>
    <row r="44" spans="1:21" ht="18" thickTop="1" thickBot="1">
      <c r="A44" s="1974"/>
      <c r="B44" s="1985"/>
      <c r="C44" s="898" t="s">
        <v>1438</v>
      </c>
      <c r="D44" s="41">
        <v>3</v>
      </c>
      <c r="E44" s="70">
        <v>10</v>
      </c>
      <c r="F44" s="931">
        <v>49</v>
      </c>
      <c r="G44" s="896">
        <v>30</v>
      </c>
      <c r="H44" s="931">
        <v>167</v>
      </c>
      <c r="I44" s="897">
        <f t="shared" si="3"/>
        <v>3</v>
      </c>
      <c r="J44" s="43">
        <f t="shared" si="3"/>
        <v>3.4081632653061225</v>
      </c>
      <c r="K44" s="930">
        <v>11.111111111111111</v>
      </c>
      <c r="L44" s="43">
        <f t="shared" si="1"/>
        <v>15.251141552511417</v>
      </c>
    </row>
    <row r="45" spans="1:21" ht="18" thickTop="1" thickBot="1">
      <c r="A45" s="1974"/>
      <c r="B45" s="1985"/>
      <c r="C45" s="898" t="s">
        <v>1439</v>
      </c>
      <c r="D45" s="41">
        <v>8</v>
      </c>
      <c r="E45" s="70">
        <v>211</v>
      </c>
      <c r="F45" s="931">
        <v>459</v>
      </c>
      <c r="G45" s="896">
        <v>969</v>
      </c>
      <c r="H45" s="931">
        <v>1790</v>
      </c>
      <c r="I45" s="897">
        <f t="shared" si="3"/>
        <v>4.592417061611374</v>
      </c>
      <c r="J45" s="43">
        <f t="shared" si="3"/>
        <v>3.8997821350762529</v>
      </c>
      <c r="K45" s="930">
        <v>134.58333333333334</v>
      </c>
      <c r="L45" s="43">
        <f t="shared" si="1"/>
        <v>61.301369863013697</v>
      </c>
    </row>
    <row r="46" spans="1:21" ht="18" thickTop="1" thickBot="1">
      <c r="A46" s="1975"/>
      <c r="B46" s="1986"/>
      <c r="C46" s="44" t="s">
        <v>1440</v>
      </c>
      <c r="D46" s="45">
        <v>49</v>
      </c>
      <c r="E46" s="947">
        <v>16</v>
      </c>
      <c r="F46" s="932">
        <v>32</v>
      </c>
      <c r="G46" s="900">
        <v>492</v>
      </c>
      <c r="H46" s="932">
        <v>771</v>
      </c>
      <c r="I46" s="901">
        <f t="shared" si="3"/>
        <v>30.75</v>
      </c>
      <c r="J46" s="47">
        <f t="shared" si="3"/>
        <v>24.09375</v>
      </c>
      <c r="K46" s="930">
        <v>11.156462585034014</v>
      </c>
      <c r="L46" s="47">
        <f t="shared" si="1"/>
        <v>4.310875034945485</v>
      </c>
    </row>
    <row r="47" spans="1:21" ht="18" thickTop="1" thickBot="1">
      <c r="A47" s="1974">
        <v>2026</v>
      </c>
      <c r="B47" s="1984" t="s">
        <v>1468</v>
      </c>
      <c r="C47" s="925" t="s">
        <v>1437</v>
      </c>
      <c r="D47" s="926">
        <f>D48+D49+D50</f>
        <v>5</v>
      </c>
      <c r="E47" s="73">
        <v>92</v>
      </c>
      <c r="F47" s="933">
        <v>408</v>
      </c>
      <c r="G47" s="927">
        <v>389</v>
      </c>
      <c r="H47" s="933">
        <v>1598</v>
      </c>
      <c r="I47" s="928">
        <f t="shared" ref="I47:J62" si="4">G47/E47</f>
        <v>4.2282608695652177</v>
      </c>
      <c r="J47" s="929">
        <f t="shared" si="4"/>
        <v>3.9166666666666665</v>
      </c>
      <c r="K47" s="930">
        <v>86.444444444444443</v>
      </c>
      <c r="L47" s="929">
        <f>H47/(365*D47)*100</f>
        <v>87.561643835616437</v>
      </c>
    </row>
    <row r="48" spans="1:21" ht="18" thickTop="1" thickBot="1">
      <c r="A48" s="1974"/>
      <c r="B48" s="1984"/>
      <c r="C48" s="898" t="s">
        <v>1438</v>
      </c>
      <c r="D48" s="41">
        <v>5</v>
      </c>
      <c r="E48" s="67">
        <v>91</v>
      </c>
      <c r="F48" s="895">
        <v>408</v>
      </c>
      <c r="G48" s="896">
        <v>388</v>
      </c>
      <c r="H48" s="931">
        <v>1598</v>
      </c>
      <c r="I48" s="897">
        <f t="shared" si="4"/>
        <v>4.2637362637362637</v>
      </c>
      <c r="J48" s="43">
        <f t="shared" si="4"/>
        <v>3.9166666666666665</v>
      </c>
      <c r="K48" s="930">
        <v>86.222222222222229</v>
      </c>
      <c r="L48" s="43">
        <f>H48/(365*D48)*100</f>
        <v>87.561643835616437</v>
      </c>
    </row>
    <row r="49" spans="1:12" ht="18" thickTop="1" thickBot="1">
      <c r="A49" s="1974"/>
      <c r="B49" s="1984"/>
      <c r="C49" s="898" t="s">
        <v>1439</v>
      </c>
      <c r="D49" s="41"/>
      <c r="E49" s="67">
        <v>0</v>
      </c>
      <c r="F49" s="931">
        <v>0</v>
      </c>
      <c r="G49" s="896">
        <v>0</v>
      </c>
      <c r="H49" s="931">
        <v>0</v>
      </c>
      <c r="I49" s="897" t="e">
        <f t="shared" si="4"/>
        <v>#DIV/0!</v>
      </c>
      <c r="J49" s="43" t="e">
        <f t="shared" si="4"/>
        <v>#DIV/0!</v>
      </c>
      <c r="K49" s="930" t="e">
        <v>#DIV/0!</v>
      </c>
      <c r="L49" s="43" t="e">
        <f>H49/(365*D49)*100</f>
        <v>#DIV/0!</v>
      </c>
    </row>
    <row r="50" spans="1:12" ht="18" thickTop="1" thickBot="1">
      <c r="A50" s="1975"/>
      <c r="B50" s="1987"/>
      <c r="C50" s="44" t="s">
        <v>1440</v>
      </c>
      <c r="D50" s="45"/>
      <c r="E50" s="68">
        <v>1</v>
      </c>
      <c r="F50" s="932">
        <v>0</v>
      </c>
      <c r="G50" s="900">
        <v>1</v>
      </c>
      <c r="H50" s="932">
        <v>0</v>
      </c>
      <c r="I50" s="901">
        <f t="shared" si="4"/>
        <v>1</v>
      </c>
      <c r="J50" s="47" t="e">
        <f t="shared" si="4"/>
        <v>#DIV/0!</v>
      </c>
      <c r="K50" s="930" t="e">
        <v>#DIV/0!</v>
      </c>
      <c r="L50" s="47" t="e">
        <f>H50/(365*D50)*100</f>
        <v>#DIV/0!</v>
      </c>
    </row>
    <row r="51" spans="1:12" ht="18" thickTop="1" thickBot="1">
      <c r="A51" s="1973"/>
      <c r="B51" s="1976" t="s">
        <v>1469</v>
      </c>
      <c r="C51" s="925" t="s">
        <v>1437</v>
      </c>
      <c r="D51" s="53">
        <v>262</v>
      </c>
      <c r="E51" s="74">
        <v>0</v>
      </c>
      <c r="F51" s="912">
        <v>445</v>
      </c>
      <c r="G51" s="948">
        <v>0</v>
      </c>
      <c r="H51" s="933">
        <v>4193</v>
      </c>
      <c r="I51" s="928" t="e">
        <f t="shared" si="4"/>
        <v>#DIV/0!</v>
      </c>
      <c r="J51" s="929">
        <f t="shared" si="4"/>
        <v>9.4224719101123604</v>
      </c>
      <c r="K51" s="930">
        <v>0</v>
      </c>
      <c r="L51" s="929">
        <f t="shared" ref="L51:L62" si="5">H51/(365*D51)*100</f>
        <v>4.3846073407926376</v>
      </c>
    </row>
    <row r="52" spans="1:12" ht="18" thickTop="1" thickBot="1">
      <c r="A52" s="1974"/>
      <c r="B52" s="1976"/>
      <c r="C52" s="898" t="s">
        <v>1438</v>
      </c>
      <c r="D52" s="907"/>
      <c r="E52" s="908">
        <v>0</v>
      </c>
      <c r="F52" s="909">
        <v>110</v>
      </c>
      <c r="G52" s="949">
        <v>0</v>
      </c>
      <c r="H52" s="931">
        <v>745</v>
      </c>
      <c r="I52" s="897" t="e">
        <f t="shared" si="4"/>
        <v>#DIV/0!</v>
      </c>
      <c r="J52" s="43">
        <f t="shared" si="4"/>
        <v>6.7727272727272725</v>
      </c>
      <c r="K52" s="930" t="e">
        <v>#DIV/0!</v>
      </c>
      <c r="L52" s="43" t="e">
        <f t="shared" si="5"/>
        <v>#DIV/0!</v>
      </c>
    </row>
    <row r="53" spans="1:12" ht="18" thickTop="1" thickBot="1">
      <c r="A53" s="1974"/>
      <c r="B53" s="1976"/>
      <c r="C53" s="898" t="s">
        <v>1439</v>
      </c>
      <c r="D53" s="907"/>
      <c r="E53" s="908">
        <v>0</v>
      </c>
      <c r="F53" s="909">
        <v>0</v>
      </c>
      <c r="G53" s="949">
        <v>0</v>
      </c>
      <c r="H53" s="931">
        <v>0</v>
      </c>
      <c r="I53" s="897" t="e">
        <f t="shared" si="4"/>
        <v>#DIV/0!</v>
      </c>
      <c r="J53" s="43" t="e">
        <f t="shared" si="4"/>
        <v>#DIV/0!</v>
      </c>
      <c r="K53" s="930" t="e">
        <v>#DIV/0!</v>
      </c>
      <c r="L53" s="43" t="e">
        <f t="shared" si="5"/>
        <v>#DIV/0!</v>
      </c>
    </row>
    <row r="54" spans="1:12" ht="18" thickTop="1" thickBot="1">
      <c r="A54" s="1975"/>
      <c r="B54" s="1977"/>
      <c r="C54" s="44" t="s">
        <v>1440</v>
      </c>
      <c r="D54" s="45"/>
      <c r="E54" s="68">
        <v>0</v>
      </c>
      <c r="F54" s="950">
        <v>422</v>
      </c>
      <c r="G54" s="900">
        <v>0</v>
      </c>
      <c r="H54" s="951">
        <v>3448</v>
      </c>
      <c r="I54" s="901" t="e">
        <f t="shared" si="4"/>
        <v>#DIV/0!</v>
      </c>
      <c r="J54" s="47">
        <f>H58/F54</f>
        <v>0.50236966824644547</v>
      </c>
      <c r="K54" s="930" t="e">
        <v>#DIV/0!</v>
      </c>
      <c r="L54" s="47" t="e">
        <f>H58/(365*D54)*100</f>
        <v>#DIV/0!</v>
      </c>
    </row>
    <row r="55" spans="1:12" ht="18" thickTop="1" thickBot="1">
      <c r="A55" s="1973"/>
      <c r="B55" s="1976" t="s">
        <v>1470</v>
      </c>
      <c r="C55" s="925" t="s">
        <v>1437</v>
      </c>
      <c r="D55" s="53">
        <v>40</v>
      </c>
      <c r="E55" s="74">
        <v>7</v>
      </c>
      <c r="F55" s="941">
        <v>91</v>
      </c>
      <c r="G55" s="948">
        <v>26</v>
      </c>
      <c r="H55" s="937">
        <v>212</v>
      </c>
      <c r="I55" s="928">
        <f t="shared" si="4"/>
        <v>3.7142857142857144</v>
      </c>
      <c r="J55" s="929">
        <f t="shared" si="4"/>
        <v>2.3296703296703298</v>
      </c>
      <c r="K55" s="930">
        <v>0.72222222222222221</v>
      </c>
      <c r="L55" s="929">
        <f t="shared" si="5"/>
        <v>1.452054794520548</v>
      </c>
    </row>
    <row r="56" spans="1:12" ht="18" thickTop="1" thickBot="1">
      <c r="A56" s="1974"/>
      <c r="B56" s="1976"/>
      <c r="C56" s="898" t="s">
        <v>1438</v>
      </c>
      <c r="D56" s="907"/>
      <c r="E56" s="908">
        <v>0</v>
      </c>
      <c r="F56" s="909">
        <v>0</v>
      </c>
      <c r="G56" s="949">
        <v>0</v>
      </c>
      <c r="H56" s="931">
        <v>0</v>
      </c>
      <c r="I56" s="897" t="e">
        <f t="shared" si="4"/>
        <v>#DIV/0!</v>
      </c>
      <c r="J56" s="43" t="e">
        <f t="shared" si="4"/>
        <v>#DIV/0!</v>
      </c>
      <c r="K56" s="930" t="e">
        <v>#DIV/0!</v>
      </c>
      <c r="L56" s="43" t="e">
        <f t="shared" si="5"/>
        <v>#DIV/0!</v>
      </c>
    </row>
    <row r="57" spans="1:12" ht="18" thickTop="1" thickBot="1">
      <c r="A57" s="1974"/>
      <c r="B57" s="1976"/>
      <c r="C57" s="898" t="s">
        <v>1439</v>
      </c>
      <c r="D57" s="907"/>
      <c r="E57" s="908">
        <v>1</v>
      </c>
      <c r="F57" s="909">
        <v>0</v>
      </c>
      <c r="G57" s="949">
        <v>12</v>
      </c>
      <c r="H57" s="931">
        <v>0</v>
      </c>
      <c r="I57" s="897">
        <f t="shared" si="4"/>
        <v>12</v>
      </c>
      <c r="J57" s="43" t="e">
        <f t="shared" si="4"/>
        <v>#DIV/0!</v>
      </c>
      <c r="K57" s="930" t="e">
        <v>#DIV/0!</v>
      </c>
      <c r="L57" s="43" t="e">
        <f t="shared" si="5"/>
        <v>#DIV/0!</v>
      </c>
    </row>
    <row r="58" spans="1:12" ht="18" thickTop="1" thickBot="1">
      <c r="A58" s="1975"/>
      <c r="B58" s="1977"/>
      <c r="C58" s="44" t="s">
        <v>1440</v>
      </c>
      <c r="D58" s="45"/>
      <c r="E58" s="68">
        <v>7</v>
      </c>
      <c r="F58" s="950">
        <v>91</v>
      </c>
      <c r="G58" s="900">
        <v>14</v>
      </c>
      <c r="H58" s="951">
        <v>212</v>
      </c>
      <c r="I58" s="901">
        <f t="shared" si="4"/>
        <v>2</v>
      </c>
      <c r="J58" s="43">
        <f t="shared" si="4"/>
        <v>2.3296703296703298</v>
      </c>
      <c r="K58" s="930" t="e">
        <v>#DIV/0!</v>
      </c>
      <c r="L58" s="43" t="e">
        <f t="shared" si="5"/>
        <v>#DIV/0!</v>
      </c>
    </row>
    <row r="59" spans="1:12" ht="18" thickTop="1" thickBot="1">
      <c r="A59" s="1973"/>
      <c r="B59" s="1978" t="s">
        <v>1471</v>
      </c>
      <c r="C59" s="925" t="s">
        <v>1437</v>
      </c>
      <c r="D59" s="53">
        <v>20</v>
      </c>
      <c r="E59" s="74">
        <v>53</v>
      </c>
      <c r="F59" s="941">
        <v>612</v>
      </c>
      <c r="G59" s="69">
        <v>188</v>
      </c>
      <c r="H59" s="937">
        <v>2630</v>
      </c>
      <c r="I59" s="928">
        <f t="shared" si="4"/>
        <v>3.5471698113207548</v>
      </c>
      <c r="J59" s="929">
        <f t="shared" si="4"/>
        <v>4.2973856209150325</v>
      </c>
      <c r="K59" s="930">
        <v>10.444444444444445</v>
      </c>
      <c r="L59" s="929">
        <f t="shared" si="5"/>
        <v>36.027397260273972</v>
      </c>
    </row>
    <row r="60" spans="1:12" ht="18" thickTop="1" thickBot="1">
      <c r="A60" s="1974"/>
      <c r="B60" s="1976"/>
      <c r="C60" s="898" t="s">
        <v>1438</v>
      </c>
      <c r="D60" s="907"/>
      <c r="E60" s="908">
        <v>53</v>
      </c>
      <c r="F60" s="909">
        <v>612</v>
      </c>
      <c r="G60" s="908">
        <v>188</v>
      </c>
      <c r="H60" s="931">
        <v>2630</v>
      </c>
      <c r="I60" s="897">
        <f t="shared" si="4"/>
        <v>3.5471698113207548</v>
      </c>
      <c r="J60" s="43">
        <f t="shared" si="4"/>
        <v>4.2973856209150325</v>
      </c>
      <c r="K60" s="930" t="e">
        <v>#DIV/0!</v>
      </c>
      <c r="L60" s="43" t="e">
        <f t="shared" si="5"/>
        <v>#DIV/0!</v>
      </c>
    </row>
    <row r="61" spans="1:12" ht="18" thickTop="1" thickBot="1">
      <c r="A61" s="1974"/>
      <c r="B61" s="1976"/>
      <c r="C61" s="898" t="s">
        <v>1439</v>
      </c>
      <c r="D61" s="907"/>
      <c r="E61" s="908">
        <v>0</v>
      </c>
      <c r="F61" s="909">
        <v>0</v>
      </c>
      <c r="G61" s="908">
        <v>0</v>
      </c>
      <c r="H61" s="931">
        <v>0</v>
      </c>
      <c r="I61" s="897" t="e">
        <f t="shared" si="4"/>
        <v>#DIV/0!</v>
      </c>
      <c r="J61" s="43" t="e">
        <f t="shared" si="4"/>
        <v>#DIV/0!</v>
      </c>
      <c r="K61" s="930" t="e">
        <v>#DIV/0!</v>
      </c>
      <c r="L61" s="43" t="e">
        <f t="shared" si="5"/>
        <v>#DIV/0!</v>
      </c>
    </row>
    <row r="62" spans="1:12" ht="18" thickTop="1" thickBot="1">
      <c r="A62" s="1975"/>
      <c r="B62" s="1977"/>
      <c r="C62" s="44" t="s">
        <v>1440</v>
      </c>
      <c r="D62" s="45">
        <v>20</v>
      </c>
      <c r="E62" s="68">
        <v>0</v>
      </c>
      <c r="F62" s="939">
        <v>0</v>
      </c>
      <c r="G62" s="936">
        <v>0</v>
      </c>
      <c r="H62" s="932">
        <v>0</v>
      </c>
      <c r="I62" s="901" t="e">
        <f t="shared" si="4"/>
        <v>#DIV/0!</v>
      </c>
      <c r="J62" s="47" t="e">
        <f t="shared" si="4"/>
        <v>#DIV/0!</v>
      </c>
      <c r="K62" s="930" t="e">
        <v>#DIV/0!</v>
      </c>
      <c r="L62" s="47">
        <f t="shared" si="5"/>
        <v>0</v>
      </c>
    </row>
    <row r="63" spans="1:12" ht="14.25" thickTop="1" thickBot="1">
      <c r="A63" s="1979" t="s">
        <v>1447</v>
      </c>
      <c r="B63" s="1980"/>
      <c r="C63" s="952" t="s">
        <v>1437</v>
      </c>
      <c r="D63" s="65">
        <v>546</v>
      </c>
      <c r="E63" s="953">
        <f>+E7+E11+E15+E19+E31+E35+E39+E43+E51+E55+E59</f>
        <v>4847</v>
      </c>
      <c r="F63" s="917">
        <f>+F7+F11+F15+F19+F31+F35+F39+F43+F51+F55+F59</f>
        <v>18316</v>
      </c>
      <c r="G63" s="954">
        <f>G7+G11+G15+G19+G31+G35+G39+G43+G47+G59+G51+G55</f>
        <v>27601</v>
      </c>
      <c r="H63" s="917">
        <f>H7+H11+H15+H19+H31+H35+H39+H43+H47+H51+H55+H59</f>
        <v>101721</v>
      </c>
      <c r="I63" s="955">
        <f t="shared" ref="I63:J66" si="6">G63/E63</f>
        <v>5.6944501753662058</v>
      </c>
      <c r="J63" s="59">
        <f t="shared" si="6"/>
        <v>5.5536689233457084</v>
      </c>
      <c r="K63" s="930">
        <v>56.168091168091173</v>
      </c>
      <c r="L63" s="59">
        <f>H63/(365*D63)*100</f>
        <v>51.041698027999395</v>
      </c>
    </row>
    <row r="64" spans="1:12" ht="14.25" thickTop="1" thickBot="1">
      <c r="A64" s="1981"/>
      <c r="B64" s="1980"/>
      <c r="C64" s="914" t="s">
        <v>1438</v>
      </c>
      <c r="D64" s="62">
        <f>D8+D12+D16+D20+D32+D36+D40+D44+D48</f>
        <v>48</v>
      </c>
      <c r="E64" s="152">
        <f t="shared" ref="E64:E66" si="7">+E8+E12+E16+E20+E32+E36+E40+E44+E52+E56+E60</f>
        <v>1054</v>
      </c>
      <c r="F64" s="931">
        <v>4376</v>
      </c>
      <c r="G64" s="954">
        <f t="shared" ref="G64:G66" si="8">G8+G12+G16+G20+G32+G36+G40+G44+G48+G60+G52+G56</f>
        <v>3238</v>
      </c>
      <c r="H64" s="931">
        <v>15585</v>
      </c>
      <c r="I64" s="956">
        <f t="shared" si="6"/>
        <v>3.0721062618595827</v>
      </c>
      <c r="J64" s="61">
        <f t="shared" si="6"/>
        <v>3.5614716636197441</v>
      </c>
      <c r="K64" s="930">
        <v>74.953703703703695</v>
      </c>
      <c r="L64" s="61">
        <f>H64/(365*D64)*100</f>
        <v>88.955479452054803</v>
      </c>
    </row>
    <row r="65" spans="1:12" ht="14.25" thickTop="1" thickBot="1">
      <c r="A65" s="1981"/>
      <c r="B65" s="1980"/>
      <c r="C65" s="914" t="s">
        <v>1439</v>
      </c>
      <c r="D65" s="916">
        <f>D9+D13+D17+D21+D33+D37+D41+D45</f>
        <v>51</v>
      </c>
      <c r="E65" s="152">
        <f t="shared" si="7"/>
        <v>2078</v>
      </c>
      <c r="F65" s="931">
        <v>6841</v>
      </c>
      <c r="G65" s="954">
        <f t="shared" si="8"/>
        <v>6180</v>
      </c>
      <c r="H65" s="895">
        <v>21365</v>
      </c>
      <c r="I65" s="956">
        <f t="shared" si="6"/>
        <v>2.9740134744947064</v>
      </c>
      <c r="J65" s="61">
        <f t="shared" si="6"/>
        <v>3.1230814208449056</v>
      </c>
      <c r="K65" s="930">
        <v>134.640522875817</v>
      </c>
      <c r="L65" s="61">
        <f>H65/(365*D65)*100</f>
        <v>114.7730325006715</v>
      </c>
    </row>
    <row r="66" spans="1:12" ht="13.5" thickTop="1">
      <c r="A66" s="1982"/>
      <c r="B66" s="1983"/>
      <c r="C66" s="64" t="s">
        <v>1440</v>
      </c>
      <c r="D66" s="65">
        <f>D10+D14+D18+D22+D34+D38+D42+D46+D62</f>
        <v>447</v>
      </c>
      <c r="E66" s="152">
        <f t="shared" si="7"/>
        <v>3008</v>
      </c>
      <c r="F66" s="895">
        <v>10582</v>
      </c>
      <c r="G66" s="954">
        <f t="shared" si="8"/>
        <v>18183</v>
      </c>
      <c r="H66" s="931">
        <v>64771</v>
      </c>
      <c r="I66" s="957">
        <f t="shared" si="6"/>
        <v>6.0448803191489358</v>
      </c>
      <c r="J66" s="66">
        <f t="shared" si="6"/>
        <v>6.1208656208656205</v>
      </c>
      <c r="K66" s="930">
        <v>47.314597970335676</v>
      </c>
      <c r="L66" s="66">
        <f>H66/(365*D66)*100</f>
        <v>39.699059176856366</v>
      </c>
    </row>
    <row r="68" spans="1:12">
      <c r="F68" s="919"/>
    </row>
    <row r="69" spans="1:12">
      <c r="B69" s="54"/>
      <c r="E69" s="149"/>
      <c r="F69" s="922"/>
      <c r="G69" s="149">
        <f>30530-27601</f>
        <v>2929</v>
      </c>
      <c r="I69" s="149">
        <f>+G63+'Pratioci TAB RFZO7'!F18+'Neonatologija TAB 9'!E8</f>
        <v>32327</v>
      </c>
    </row>
    <row r="70" spans="1:12">
      <c r="E70" s="149"/>
      <c r="F70" s="922"/>
      <c r="G70" s="149"/>
      <c r="H70" s="922"/>
    </row>
    <row r="71" spans="1:12">
      <c r="D71" s="3">
        <f>427+51+48</f>
        <v>526</v>
      </c>
      <c r="F71" s="919"/>
      <c r="G71" s="3">
        <v>30530</v>
      </c>
      <c r="H71" s="919"/>
    </row>
    <row r="72" spans="1:12">
      <c r="F72" s="919"/>
      <c r="I72" s="149"/>
    </row>
    <row r="73" spans="1:12">
      <c r="E73" s="149"/>
      <c r="F73" s="919"/>
      <c r="I73" s="149">
        <f>+I69-G71</f>
        <v>1797</v>
      </c>
      <c r="K73" s="3">
        <f>+I73/G71*100</f>
        <v>5.8860137569603665</v>
      </c>
    </row>
    <row r="74" spans="1:12">
      <c r="D74" s="921"/>
      <c r="E74" s="921"/>
      <c r="F74" s="922"/>
      <c r="G74" s="149"/>
    </row>
    <row r="75" spans="1:12">
      <c r="D75" s="921"/>
      <c r="E75" s="921"/>
      <c r="F75" s="919"/>
      <c r="G75" s="3">
        <f>+G71/I69*100</f>
        <v>94.44117920004949</v>
      </c>
    </row>
    <row r="76" spans="1:12">
      <c r="D76" s="921"/>
      <c r="E76" s="958"/>
      <c r="F76" s="919"/>
    </row>
    <row r="77" spans="1:12">
      <c r="B77" s="149"/>
      <c r="F77" s="919"/>
    </row>
    <row r="78" spans="1:12">
      <c r="F78" s="919"/>
    </row>
    <row r="79" spans="1:12">
      <c r="F79" s="919"/>
    </row>
    <row r="80" spans="1:12">
      <c r="F80" s="919"/>
    </row>
    <row r="81" spans="2:11">
      <c r="B81" s="149"/>
      <c r="E81" s="921"/>
      <c r="F81" s="922"/>
    </row>
    <row r="82" spans="2:11">
      <c r="C82" s="149"/>
      <c r="F82" s="919"/>
      <c r="K82" s="149"/>
    </row>
    <row r="83" spans="2:11">
      <c r="F83" s="919"/>
    </row>
    <row r="85" spans="2:11">
      <c r="I85" s="959"/>
    </row>
    <row r="86" spans="2:11">
      <c r="I86" s="959"/>
    </row>
    <row r="87" spans="2:11">
      <c r="H87" s="960"/>
      <c r="I87" s="959"/>
    </row>
    <row r="88" spans="2:11">
      <c r="C88" s="149"/>
      <c r="E88" s="921"/>
      <c r="F88" s="922"/>
      <c r="G88" s="958"/>
      <c r="H88" s="961"/>
      <c r="I88" s="959"/>
    </row>
    <row r="89" spans="2:11">
      <c r="C89" s="149"/>
      <c r="H89" s="961"/>
    </row>
    <row r="90" spans="2:11">
      <c r="C90" s="149"/>
      <c r="F90" s="919"/>
      <c r="H90" s="961"/>
    </row>
    <row r="91" spans="2:11">
      <c r="C91" s="149"/>
      <c r="H91" s="961"/>
    </row>
    <row r="92" spans="2:11">
      <c r="C92" s="149"/>
      <c r="H92" s="961"/>
    </row>
    <row r="93" spans="2:11">
      <c r="C93" s="149"/>
      <c r="H93" s="961"/>
    </row>
    <row r="94" spans="2:11">
      <c r="C94" s="149"/>
      <c r="F94" s="919"/>
      <c r="H94" s="961"/>
    </row>
    <row r="95" spans="2:11">
      <c r="C95" s="958"/>
      <c r="H95" s="961"/>
    </row>
    <row r="96" spans="2:11">
      <c r="C96" s="149"/>
      <c r="H96" s="961"/>
    </row>
    <row r="97" spans="3:9">
      <c r="C97" s="149"/>
      <c r="F97" s="919"/>
      <c r="I97" s="149"/>
    </row>
    <row r="98" spans="3:9">
      <c r="F98" s="922"/>
    </row>
    <row r="100" spans="3:9">
      <c r="F100" s="919"/>
    </row>
  </sheetData>
  <mergeCells count="36">
    <mergeCell ref="A15:A18"/>
    <mergeCell ref="B15:B18"/>
    <mergeCell ref="A5:A6"/>
    <mergeCell ref="B5:B6"/>
    <mergeCell ref="C5:D5"/>
    <mergeCell ref="K5:L5"/>
    <mergeCell ref="A7:A10"/>
    <mergeCell ref="B7:B10"/>
    <mergeCell ref="A11:A14"/>
    <mergeCell ref="B11:B14"/>
    <mergeCell ref="E5:F5"/>
    <mergeCell ref="G5:H5"/>
    <mergeCell ref="I5:J5"/>
    <mergeCell ref="A19:A22"/>
    <mergeCell ref="B19:B22"/>
    <mergeCell ref="A23:A26"/>
    <mergeCell ref="B23:B26"/>
    <mergeCell ref="A27:A30"/>
    <mergeCell ref="B27:B30"/>
    <mergeCell ref="A31:A34"/>
    <mergeCell ref="B31:B34"/>
    <mergeCell ref="A35:A38"/>
    <mergeCell ref="B35:B38"/>
    <mergeCell ref="A39:A42"/>
    <mergeCell ref="B39:B42"/>
    <mergeCell ref="A43:A46"/>
    <mergeCell ref="B43:B46"/>
    <mergeCell ref="A47:A50"/>
    <mergeCell ref="B47:B50"/>
    <mergeCell ref="A51:A54"/>
    <mergeCell ref="B51:B54"/>
    <mergeCell ref="A55:A58"/>
    <mergeCell ref="B55:B58"/>
    <mergeCell ref="A59:A62"/>
    <mergeCell ref="B59:B62"/>
    <mergeCell ref="A63:B66"/>
  </mergeCells>
  <pageMargins left="0.9" right="0.23622047244094491" top="0.31496062992125984" bottom="0.2" header="0.31496062992125984" footer="0.2"/>
  <pageSetup paperSize="9" scale="94" orientation="landscape" r:id="rId1"/>
  <rowBreaks count="1" manualBreakCount="1">
    <brk id="3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00000"/>
  </sheetPr>
  <dimension ref="A1:AK95"/>
  <sheetViews>
    <sheetView workbookViewId="0">
      <selection activeCell="R8" sqref="R8"/>
    </sheetView>
  </sheetViews>
  <sheetFormatPr defaultRowHeight="15"/>
  <cols>
    <col min="1" max="1" width="7.5703125" style="3" customWidth="1"/>
    <col min="2" max="2" width="26.7109375" style="3" customWidth="1"/>
    <col min="3" max="5" width="9.140625" style="3"/>
    <col min="6" max="6" width="9.140625" style="890"/>
    <col min="7" max="7" width="9.140625" style="3"/>
    <col min="8" max="8" width="9.140625" style="890"/>
    <col min="9" max="9" width="9.140625" style="3"/>
    <col min="10" max="10" width="9.140625" style="33"/>
    <col min="11" max="11" width="9.140625" style="3"/>
    <col min="12" max="12" width="9.140625" style="33"/>
    <col min="13" max="37" width="9.140625" style="891"/>
    <col min="38" max="232" width="9.140625" style="3"/>
    <col min="233" max="233" width="7.5703125" style="3" customWidth="1"/>
    <col min="234" max="234" width="26.7109375" style="3" customWidth="1"/>
    <col min="235" max="488" width="9.140625" style="3"/>
    <col min="489" max="489" width="7.5703125" style="3" customWidth="1"/>
    <col min="490" max="490" width="26.7109375" style="3" customWidth="1"/>
    <col min="491" max="744" width="9.140625" style="3"/>
    <col min="745" max="745" width="7.5703125" style="3" customWidth="1"/>
    <col min="746" max="746" width="26.7109375" style="3" customWidth="1"/>
    <col min="747" max="1000" width="9.140625" style="3"/>
    <col min="1001" max="1001" width="7.5703125" style="3" customWidth="1"/>
    <col min="1002" max="1002" width="26.7109375" style="3" customWidth="1"/>
    <col min="1003" max="1256" width="9.140625" style="3"/>
    <col min="1257" max="1257" width="7.5703125" style="3" customWidth="1"/>
    <col min="1258" max="1258" width="26.7109375" style="3" customWidth="1"/>
    <col min="1259" max="1512" width="9.140625" style="3"/>
    <col min="1513" max="1513" width="7.5703125" style="3" customWidth="1"/>
    <col min="1514" max="1514" width="26.7109375" style="3" customWidth="1"/>
    <col min="1515" max="1768" width="9.140625" style="3"/>
    <col min="1769" max="1769" width="7.5703125" style="3" customWidth="1"/>
    <col min="1770" max="1770" width="26.7109375" style="3" customWidth="1"/>
    <col min="1771" max="2024" width="9.140625" style="3"/>
    <col min="2025" max="2025" width="7.5703125" style="3" customWidth="1"/>
    <col min="2026" max="2026" width="26.7109375" style="3" customWidth="1"/>
    <col min="2027" max="2280" width="9.140625" style="3"/>
    <col min="2281" max="2281" width="7.5703125" style="3" customWidth="1"/>
    <col min="2282" max="2282" width="26.7109375" style="3" customWidth="1"/>
    <col min="2283" max="2536" width="9.140625" style="3"/>
    <col min="2537" max="2537" width="7.5703125" style="3" customWidth="1"/>
    <col min="2538" max="2538" width="26.7109375" style="3" customWidth="1"/>
    <col min="2539" max="2792" width="9.140625" style="3"/>
    <col min="2793" max="2793" width="7.5703125" style="3" customWidth="1"/>
    <col min="2794" max="2794" width="26.7109375" style="3" customWidth="1"/>
    <col min="2795" max="3048" width="9.140625" style="3"/>
    <col min="3049" max="3049" width="7.5703125" style="3" customWidth="1"/>
    <col min="3050" max="3050" width="26.7109375" style="3" customWidth="1"/>
    <col min="3051" max="3304" width="9.140625" style="3"/>
    <col min="3305" max="3305" width="7.5703125" style="3" customWidth="1"/>
    <col min="3306" max="3306" width="26.7109375" style="3" customWidth="1"/>
    <col min="3307" max="3560" width="9.140625" style="3"/>
    <col min="3561" max="3561" width="7.5703125" style="3" customWidth="1"/>
    <col min="3562" max="3562" width="26.7109375" style="3" customWidth="1"/>
    <col min="3563" max="3816" width="9.140625" style="3"/>
    <col min="3817" max="3817" width="7.5703125" style="3" customWidth="1"/>
    <col min="3818" max="3818" width="26.7109375" style="3" customWidth="1"/>
    <col min="3819" max="4072" width="9.140625" style="3"/>
    <col min="4073" max="4073" width="7.5703125" style="3" customWidth="1"/>
    <col min="4074" max="4074" width="26.7109375" style="3" customWidth="1"/>
    <col min="4075" max="4328" width="9.140625" style="3"/>
    <col min="4329" max="4329" width="7.5703125" style="3" customWidth="1"/>
    <col min="4330" max="4330" width="26.7109375" style="3" customWidth="1"/>
    <col min="4331" max="4584" width="9.140625" style="3"/>
    <col min="4585" max="4585" width="7.5703125" style="3" customWidth="1"/>
    <col min="4586" max="4586" width="26.7109375" style="3" customWidth="1"/>
    <col min="4587" max="4840" width="9.140625" style="3"/>
    <col min="4841" max="4841" width="7.5703125" style="3" customWidth="1"/>
    <col min="4842" max="4842" width="26.7109375" style="3" customWidth="1"/>
    <col min="4843" max="5096" width="9.140625" style="3"/>
    <col min="5097" max="5097" width="7.5703125" style="3" customWidth="1"/>
    <col min="5098" max="5098" width="26.7109375" style="3" customWidth="1"/>
    <col min="5099" max="5352" width="9.140625" style="3"/>
    <col min="5353" max="5353" width="7.5703125" style="3" customWidth="1"/>
    <col min="5354" max="5354" width="26.7109375" style="3" customWidth="1"/>
    <col min="5355" max="5608" width="9.140625" style="3"/>
    <col min="5609" max="5609" width="7.5703125" style="3" customWidth="1"/>
    <col min="5610" max="5610" width="26.7109375" style="3" customWidth="1"/>
    <col min="5611" max="5864" width="9.140625" style="3"/>
    <col min="5865" max="5865" width="7.5703125" style="3" customWidth="1"/>
    <col min="5866" max="5866" width="26.7109375" style="3" customWidth="1"/>
    <col min="5867" max="6120" width="9.140625" style="3"/>
    <col min="6121" max="6121" width="7.5703125" style="3" customWidth="1"/>
    <col min="6122" max="6122" width="26.7109375" style="3" customWidth="1"/>
    <col min="6123" max="6376" width="9.140625" style="3"/>
    <col min="6377" max="6377" width="7.5703125" style="3" customWidth="1"/>
    <col min="6378" max="6378" width="26.7109375" style="3" customWidth="1"/>
    <col min="6379" max="6632" width="9.140625" style="3"/>
    <col min="6633" max="6633" width="7.5703125" style="3" customWidth="1"/>
    <col min="6634" max="6634" width="26.7109375" style="3" customWidth="1"/>
    <col min="6635" max="6888" width="9.140625" style="3"/>
    <col min="6889" max="6889" width="7.5703125" style="3" customWidth="1"/>
    <col min="6890" max="6890" width="26.7109375" style="3" customWidth="1"/>
    <col min="6891" max="7144" width="9.140625" style="3"/>
    <col min="7145" max="7145" width="7.5703125" style="3" customWidth="1"/>
    <col min="7146" max="7146" width="26.7109375" style="3" customWidth="1"/>
    <col min="7147" max="7400" width="9.140625" style="3"/>
    <col min="7401" max="7401" width="7.5703125" style="3" customWidth="1"/>
    <col min="7402" max="7402" width="26.7109375" style="3" customWidth="1"/>
    <col min="7403" max="7656" width="9.140625" style="3"/>
    <col min="7657" max="7657" width="7.5703125" style="3" customWidth="1"/>
    <col min="7658" max="7658" width="26.7109375" style="3" customWidth="1"/>
    <col min="7659" max="7912" width="9.140625" style="3"/>
    <col min="7913" max="7913" width="7.5703125" style="3" customWidth="1"/>
    <col min="7914" max="7914" width="26.7109375" style="3" customWidth="1"/>
    <col min="7915" max="8168" width="9.140625" style="3"/>
    <col min="8169" max="8169" width="7.5703125" style="3" customWidth="1"/>
    <col min="8170" max="8170" width="26.7109375" style="3" customWidth="1"/>
    <col min="8171" max="8424" width="9.140625" style="3"/>
    <col min="8425" max="8425" width="7.5703125" style="3" customWidth="1"/>
    <col min="8426" max="8426" width="26.7109375" style="3" customWidth="1"/>
    <col min="8427" max="8680" width="9.140625" style="3"/>
    <col min="8681" max="8681" width="7.5703125" style="3" customWidth="1"/>
    <col min="8682" max="8682" width="26.7109375" style="3" customWidth="1"/>
    <col min="8683" max="8936" width="9.140625" style="3"/>
    <col min="8937" max="8937" width="7.5703125" style="3" customWidth="1"/>
    <col min="8938" max="8938" width="26.7109375" style="3" customWidth="1"/>
    <col min="8939" max="9192" width="9.140625" style="3"/>
    <col min="9193" max="9193" width="7.5703125" style="3" customWidth="1"/>
    <col min="9194" max="9194" width="26.7109375" style="3" customWidth="1"/>
    <col min="9195" max="9448" width="9.140625" style="3"/>
    <col min="9449" max="9449" width="7.5703125" style="3" customWidth="1"/>
    <col min="9450" max="9450" width="26.7109375" style="3" customWidth="1"/>
    <col min="9451" max="9704" width="9.140625" style="3"/>
    <col min="9705" max="9705" width="7.5703125" style="3" customWidth="1"/>
    <col min="9706" max="9706" width="26.7109375" style="3" customWidth="1"/>
    <col min="9707" max="9960" width="9.140625" style="3"/>
    <col min="9961" max="9961" width="7.5703125" style="3" customWidth="1"/>
    <col min="9962" max="9962" width="26.7109375" style="3" customWidth="1"/>
    <col min="9963" max="10216" width="9.140625" style="3"/>
    <col min="10217" max="10217" width="7.5703125" style="3" customWidth="1"/>
    <col min="10218" max="10218" width="26.7109375" style="3" customWidth="1"/>
    <col min="10219" max="10472" width="9.140625" style="3"/>
    <col min="10473" max="10473" width="7.5703125" style="3" customWidth="1"/>
    <col min="10474" max="10474" width="26.7109375" style="3" customWidth="1"/>
    <col min="10475" max="10728" width="9.140625" style="3"/>
    <col min="10729" max="10729" width="7.5703125" style="3" customWidth="1"/>
    <col min="10730" max="10730" width="26.7109375" style="3" customWidth="1"/>
    <col min="10731" max="10984" width="9.140625" style="3"/>
    <col min="10985" max="10985" width="7.5703125" style="3" customWidth="1"/>
    <col min="10986" max="10986" width="26.7109375" style="3" customWidth="1"/>
    <col min="10987" max="11240" width="9.140625" style="3"/>
    <col min="11241" max="11241" width="7.5703125" style="3" customWidth="1"/>
    <col min="11242" max="11242" width="26.7109375" style="3" customWidth="1"/>
    <col min="11243" max="11496" width="9.140625" style="3"/>
    <col min="11497" max="11497" width="7.5703125" style="3" customWidth="1"/>
    <col min="11498" max="11498" width="26.7109375" style="3" customWidth="1"/>
    <col min="11499" max="11752" width="9.140625" style="3"/>
    <col min="11753" max="11753" width="7.5703125" style="3" customWidth="1"/>
    <col min="11754" max="11754" width="26.7109375" style="3" customWidth="1"/>
    <col min="11755" max="12008" width="9.140625" style="3"/>
    <col min="12009" max="12009" width="7.5703125" style="3" customWidth="1"/>
    <col min="12010" max="12010" width="26.7109375" style="3" customWidth="1"/>
    <col min="12011" max="12264" width="9.140625" style="3"/>
    <col min="12265" max="12265" width="7.5703125" style="3" customWidth="1"/>
    <col min="12266" max="12266" width="26.7109375" style="3" customWidth="1"/>
    <col min="12267" max="12520" width="9.140625" style="3"/>
    <col min="12521" max="12521" width="7.5703125" style="3" customWidth="1"/>
    <col min="12522" max="12522" width="26.7109375" style="3" customWidth="1"/>
    <col min="12523" max="12776" width="9.140625" style="3"/>
    <col min="12777" max="12777" width="7.5703125" style="3" customWidth="1"/>
    <col min="12778" max="12778" width="26.7109375" style="3" customWidth="1"/>
    <col min="12779" max="13032" width="9.140625" style="3"/>
    <col min="13033" max="13033" width="7.5703125" style="3" customWidth="1"/>
    <col min="13034" max="13034" width="26.7109375" style="3" customWidth="1"/>
    <col min="13035" max="13288" width="9.140625" style="3"/>
    <col min="13289" max="13289" width="7.5703125" style="3" customWidth="1"/>
    <col min="13290" max="13290" width="26.7109375" style="3" customWidth="1"/>
    <col min="13291" max="13544" width="9.140625" style="3"/>
    <col min="13545" max="13545" width="7.5703125" style="3" customWidth="1"/>
    <col min="13546" max="13546" width="26.7109375" style="3" customWidth="1"/>
    <col min="13547" max="13800" width="9.140625" style="3"/>
    <col min="13801" max="13801" width="7.5703125" style="3" customWidth="1"/>
    <col min="13802" max="13802" width="26.7109375" style="3" customWidth="1"/>
    <col min="13803" max="14056" width="9.140625" style="3"/>
    <col min="14057" max="14057" width="7.5703125" style="3" customWidth="1"/>
    <col min="14058" max="14058" width="26.7109375" style="3" customWidth="1"/>
    <col min="14059" max="14312" width="9.140625" style="3"/>
    <col min="14313" max="14313" width="7.5703125" style="3" customWidth="1"/>
    <col min="14314" max="14314" width="26.7109375" style="3" customWidth="1"/>
    <col min="14315" max="14568" width="9.140625" style="3"/>
    <col min="14569" max="14569" width="7.5703125" style="3" customWidth="1"/>
    <col min="14570" max="14570" width="26.7109375" style="3" customWidth="1"/>
    <col min="14571" max="14824" width="9.140625" style="3"/>
    <col min="14825" max="14825" width="7.5703125" style="3" customWidth="1"/>
    <col min="14826" max="14826" width="26.7109375" style="3" customWidth="1"/>
    <col min="14827" max="15080" width="9.140625" style="3"/>
    <col min="15081" max="15081" width="7.5703125" style="3" customWidth="1"/>
    <col min="15082" max="15082" width="26.7109375" style="3" customWidth="1"/>
    <col min="15083" max="15336" width="9.140625" style="3"/>
    <col min="15337" max="15337" width="7.5703125" style="3" customWidth="1"/>
    <col min="15338" max="15338" width="26.7109375" style="3" customWidth="1"/>
    <col min="15339" max="15592" width="9.140625" style="3"/>
    <col min="15593" max="15593" width="7.5703125" style="3" customWidth="1"/>
    <col min="15594" max="15594" width="26.7109375" style="3" customWidth="1"/>
    <col min="15595" max="15848" width="9.140625" style="3"/>
    <col min="15849" max="15849" width="7.5703125" style="3" customWidth="1"/>
    <col min="15850" max="15850" width="26.7109375" style="3" customWidth="1"/>
    <col min="15851" max="16104" width="9.140625" style="3"/>
    <col min="16105" max="16105" width="7.5703125" style="3" customWidth="1"/>
    <col min="16106" max="16106" width="26.7109375" style="3" customWidth="1"/>
    <col min="16107" max="16384" width="9.140625" style="3"/>
  </cols>
  <sheetData>
    <row r="1" spans="1:12">
      <c r="A1" s="841"/>
      <c r="B1" s="887" t="s">
        <v>0</v>
      </c>
      <c r="C1" s="888" t="s">
        <v>7722</v>
      </c>
      <c r="D1" s="266"/>
      <c r="E1" s="266"/>
      <c r="F1" s="889"/>
      <c r="G1" s="267"/>
    </row>
    <row r="2" spans="1:12">
      <c r="A2" s="841"/>
      <c r="B2" s="887" t="s">
        <v>1</v>
      </c>
      <c r="C2" s="888">
        <v>7044445</v>
      </c>
      <c r="D2" s="266"/>
      <c r="E2" s="266"/>
      <c r="F2" s="889"/>
      <c r="G2" s="267"/>
    </row>
    <row r="3" spans="1:12">
      <c r="A3" s="841"/>
      <c r="B3" s="887" t="s">
        <v>2</v>
      </c>
      <c r="C3" s="266" t="s">
        <v>7729</v>
      </c>
      <c r="D3" s="266"/>
      <c r="E3" s="266"/>
      <c r="F3" s="889"/>
      <c r="G3" s="267"/>
    </row>
    <row r="4" spans="1:12">
      <c r="A4" s="841"/>
      <c r="B4" s="887" t="s">
        <v>7232</v>
      </c>
      <c r="C4" s="268" t="s">
        <v>1448</v>
      </c>
      <c r="D4" s="269"/>
      <c r="E4" s="269"/>
      <c r="F4" s="892"/>
      <c r="G4" s="270"/>
      <c r="I4" s="3" t="s">
        <v>1437</v>
      </c>
      <c r="L4" s="739" t="s">
        <v>7233</v>
      </c>
    </row>
    <row r="5" spans="1:12" ht="41.25" customHeight="1">
      <c r="A5" s="1989" t="s">
        <v>1450</v>
      </c>
      <c r="B5" s="1989" t="s">
        <v>1451</v>
      </c>
      <c r="C5" s="1991" t="s">
        <v>1452</v>
      </c>
      <c r="D5" s="1992"/>
      <c r="E5" s="1964" t="s">
        <v>1453</v>
      </c>
      <c r="F5" s="1964"/>
      <c r="G5" s="1964" t="s">
        <v>1454</v>
      </c>
      <c r="H5" s="1964"/>
      <c r="I5" s="1964" t="s">
        <v>1455</v>
      </c>
      <c r="J5" s="1964"/>
      <c r="K5" s="1964" t="s">
        <v>1456</v>
      </c>
      <c r="L5" s="1964"/>
    </row>
    <row r="6" spans="1:12" ht="60" customHeight="1" thickBot="1">
      <c r="A6" s="1990"/>
      <c r="B6" s="1990"/>
      <c r="C6" s="37" t="s">
        <v>1434</v>
      </c>
      <c r="D6" s="893" t="s">
        <v>1435</v>
      </c>
      <c r="E6" s="38" t="s">
        <v>7246</v>
      </c>
      <c r="F6" s="894" t="s">
        <v>1432</v>
      </c>
      <c r="G6" s="38" t="s">
        <v>7246</v>
      </c>
      <c r="H6" s="894" t="s">
        <v>1432</v>
      </c>
      <c r="I6" s="38" t="s">
        <v>7246</v>
      </c>
      <c r="J6" s="39" t="s">
        <v>1432</v>
      </c>
      <c r="K6" s="38" t="s">
        <v>7246</v>
      </c>
      <c r="L6" s="39" t="s">
        <v>1432</v>
      </c>
    </row>
    <row r="7" spans="1:12" ht="13.5" customHeight="1" thickTop="1">
      <c r="A7" s="1973">
        <v>420</v>
      </c>
      <c r="B7" s="1988" t="s">
        <v>1457</v>
      </c>
      <c r="C7" s="40" t="s">
        <v>1437</v>
      </c>
      <c r="D7" s="41">
        <v>118</v>
      </c>
      <c r="E7" s="67">
        <v>1310</v>
      </c>
      <c r="F7" s="895">
        <v>4569</v>
      </c>
      <c r="G7" s="896">
        <v>5765</v>
      </c>
      <c r="H7" s="895">
        <v>20561</v>
      </c>
      <c r="I7" s="897">
        <v>4.4007633587786259</v>
      </c>
      <c r="J7" s="43">
        <v>4.5001094331363536</v>
      </c>
      <c r="K7" s="42">
        <v>54.284369114877585</v>
      </c>
      <c r="L7" s="43">
        <v>47.738565126538198</v>
      </c>
    </row>
    <row r="8" spans="1:12" ht="13.5" customHeight="1">
      <c r="A8" s="1974"/>
      <c r="B8" s="1985"/>
      <c r="C8" s="898" t="s">
        <v>1438</v>
      </c>
      <c r="D8" s="41">
        <v>16</v>
      </c>
      <c r="E8" s="67">
        <v>165</v>
      </c>
      <c r="F8" s="899">
        <v>711</v>
      </c>
      <c r="G8" s="896">
        <v>781</v>
      </c>
      <c r="H8" s="899">
        <v>3063</v>
      </c>
      <c r="I8" s="897">
        <v>4.7333333333333334</v>
      </c>
      <c r="J8" s="43">
        <v>4.3080168776371304</v>
      </c>
      <c r="K8" s="42">
        <v>54.236111111111107</v>
      </c>
      <c r="L8" s="43">
        <v>52.448630136986296</v>
      </c>
    </row>
    <row r="9" spans="1:12" ht="12.75" customHeight="1">
      <c r="A9" s="1974"/>
      <c r="B9" s="1985"/>
      <c r="C9" s="898" t="s">
        <v>1439</v>
      </c>
      <c r="D9" s="41">
        <v>3</v>
      </c>
      <c r="E9" s="67">
        <v>0</v>
      </c>
      <c r="F9" s="899">
        <v>0</v>
      </c>
      <c r="G9" s="896">
        <v>0</v>
      </c>
      <c r="H9" s="899">
        <v>0</v>
      </c>
      <c r="I9" s="897" t="e">
        <v>#DIV/0!</v>
      </c>
      <c r="J9" s="43" t="e">
        <v>#DIV/0!</v>
      </c>
      <c r="K9" s="42">
        <v>0</v>
      </c>
      <c r="L9" s="43">
        <v>0</v>
      </c>
    </row>
    <row r="10" spans="1:12" ht="13.5" customHeight="1" thickBot="1">
      <c r="A10" s="1975"/>
      <c r="B10" s="1986"/>
      <c r="C10" s="44" t="s">
        <v>1440</v>
      </c>
      <c r="D10" s="45">
        <v>99</v>
      </c>
      <c r="E10" s="67">
        <v>1290</v>
      </c>
      <c r="F10" s="899">
        <v>4480</v>
      </c>
      <c r="G10" s="896">
        <v>4984</v>
      </c>
      <c r="H10" s="899">
        <v>17498</v>
      </c>
      <c r="I10" s="901">
        <v>3.8635658914728683</v>
      </c>
      <c r="J10" s="47">
        <v>3.9058035714285713</v>
      </c>
      <c r="K10" s="46">
        <v>55.9371492704826</v>
      </c>
      <c r="L10" s="47">
        <v>48.423965684239654</v>
      </c>
    </row>
    <row r="11" spans="1:12" ht="14.25" customHeight="1" thickTop="1" thickBot="1">
      <c r="A11" s="1973">
        <v>110</v>
      </c>
      <c r="B11" s="1988" t="s">
        <v>1458</v>
      </c>
      <c r="C11" s="40" t="s">
        <v>1437</v>
      </c>
      <c r="D11" s="41">
        <v>128</v>
      </c>
      <c r="E11" s="69">
        <v>1093</v>
      </c>
      <c r="F11" s="895">
        <v>3845</v>
      </c>
      <c r="G11" s="896">
        <v>9307</v>
      </c>
      <c r="H11" s="902">
        <v>31529</v>
      </c>
      <c r="I11" s="48">
        <v>8.5150960658737418</v>
      </c>
      <c r="J11" s="49">
        <v>8.1999999999999993</v>
      </c>
      <c r="K11" s="48">
        <v>80.789930555555557</v>
      </c>
      <c r="L11" s="43">
        <v>67.485017123287676</v>
      </c>
    </row>
    <row r="12" spans="1:12" ht="12.75" customHeight="1" thickTop="1" thickBot="1">
      <c r="A12" s="1974"/>
      <c r="B12" s="1985"/>
      <c r="C12" s="898" t="s">
        <v>1438</v>
      </c>
      <c r="D12" s="41">
        <v>13</v>
      </c>
      <c r="E12" s="69">
        <v>199</v>
      </c>
      <c r="F12" s="899">
        <v>699</v>
      </c>
      <c r="G12" s="896">
        <v>924</v>
      </c>
      <c r="H12" s="903">
        <v>3876</v>
      </c>
      <c r="I12" s="42">
        <v>4.6432160804020102</v>
      </c>
      <c r="J12" s="43">
        <v>5.5450643776824036</v>
      </c>
      <c r="K12" s="42">
        <v>78.974358974358978</v>
      </c>
      <c r="L12" s="43">
        <v>81.685985247629077</v>
      </c>
    </row>
    <row r="13" spans="1:12" ht="12.75" customHeight="1" thickTop="1" thickBot="1">
      <c r="A13" s="1974"/>
      <c r="B13" s="1985"/>
      <c r="C13" s="898" t="s">
        <v>1439</v>
      </c>
      <c r="D13" s="41">
        <v>12</v>
      </c>
      <c r="E13" s="69">
        <v>297</v>
      </c>
      <c r="F13" s="899">
        <v>557</v>
      </c>
      <c r="G13" s="896">
        <v>1204</v>
      </c>
      <c r="H13" s="903">
        <v>3172</v>
      </c>
      <c r="I13" s="42">
        <v>4.0538720538720536</v>
      </c>
      <c r="J13" s="43">
        <v>5.6947935368043092</v>
      </c>
      <c r="K13" s="42">
        <v>111.4814814814815</v>
      </c>
      <c r="L13" s="43">
        <v>72.420091324200911</v>
      </c>
    </row>
    <row r="14" spans="1:12" ht="13.5" customHeight="1" thickTop="1" thickBot="1">
      <c r="A14" s="1975"/>
      <c r="B14" s="1986"/>
      <c r="C14" s="44" t="s">
        <v>1440</v>
      </c>
      <c r="D14" s="45">
        <v>103</v>
      </c>
      <c r="E14" s="69">
        <v>861</v>
      </c>
      <c r="F14" s="899">
        <v>3154</v>
      </c>
      <c r="G14" s="896">
        <v>7179</v>
      </c>
      <c r="H14" s="904">
        <v>24481</v>
      </c>
      <c r="I14" s="46">
        <v>8.3379790940766547</v>
      </c>
      <c r="J14" s="47">
        <v>7.7618896639188328</v>
      </c>
      <c r="K14" s="46">
        <v>77.443365695792878</v>
      </c>
      <c r="L14" s="47">
        <v>65.117701822050805</v>
      </c>
    </row>
    <row r="15" spans="1:12" ht="17.25" thickTop="1">
      <c r="A15" s="1973">
        <v>130</v>
      </c>
      <c r="B15" s="1988" t="s">
        <v>1459</v>
      </c>
      <c r="C15" s="40" t="s">
        <v>1437</v>
      </c>
      <c r="D15" s="41">
        <v>60</v>
      </c>
      <c r="E15" s="72">
        <v>90</v>
      </c>
      <c r="F15" s="902">
        <v>421</v>
      </c>
      <c r="G15" s="67">
        <v>2151</v>
      </c>
      <c r="H15" s="903">
        <v>9000</v>
      </c>
      <c r="I15" s="48">
        <v>23.9</v>
      </c>
      <c r="J15" s="49">
        <v>21.377672209026127</v>
      </c>
      <c r="K15" s="48">
        <v>39.833333333333329</v>
      </c>
      <c r="L15" s="43">
        <v>41.095890410958901</v>
      </c>
    </row>
    <row r="16" spans="1:12" ht="16.5">
      <c r="A16" s="1974"/>
      <c r="B16" s="1985"/>
      <c r="C16" s="898" t="s">
        <v>1438</v>
      </c>
      <c r="D16" s="41">
        <v>2</v>
      </c>
      <c r="E16" s="72">
        <v>0</v>
      </c>
      <c r="F16" s="903">
        <v>0</v>
      </c>
      <c r="G16" s="67">
        <v>0</v>
      </c>
      <c r="H16" s="903">
        <v>0</v>
      </c>
      <c r="I16" s="48" t="e">
        <v>#DIV/0!</v>
      </c>
      <c r="J16" s="43" t="e">
        <v>#DIV/0!</v>
      </c>
      <c r="K16" s="42">
        <v>0</v>
      </c>
      <c r="L16" s="43">
        <v>0</v>
      </c>
    </row>
    <row r="17" spans="1:12" ht="16.5">
      <c r="A17" s="1974"/>
      <c r="B17" s="1985"/>
      <c r="C17" s="898" t="s">
        <v>1439</v>
      </c>
      <c r="D17" s="41">
        <v>4</v>
      </c>
      <c r="E17" s="72">
        <v>13</v>
      </c>
      <c r="F17" s="903">
        <v>68</v>
      </c>
      <c r="G17" s="67">
        <v>255</v>
      </c>
      <c r="H17" s="903">
        <v>1731</v>
      </c>
      <c r="I17" s="42">
        <v>19.615384615384617</v>
      </c>
      <c r="J17" s="43">
        <v>25.455882352941178</v>
      </c>
      <c r="K17" s="42">
        <v>70.833333333333343</v>
      </c>
      <c r="L17" s="43">
        <v>118.56164383561645</v>
      </c>
    </row>
    <row r="18" spans="1:12" ht="17.25" thickBot="1">
      <c r="A18" s="1975"/>
      <c r="B18" s="1986"/>
      <c r="C18" s="44" t="s">
        <v>1440</v>
      </c>
      <c r="D18" s="45">
        <v>54</v>
      </c>
      <c r="E18" s="72">
        <v>86</v>
      </c>
      <c r="F18" s="904">
        <v>327</v>
      </c>
      <c r="G18" s="67">
        <v>1896</v>
      </c>
      <c r="H18" s="904">
        <v>7269</v>
      </c>
      <c r="I18" s="46">
        <v>22.046511627906977</v>
      </c>
      <c r="J18" s="47">
        <v>22.229357798165136</v>
      </c>
      <c r="K18" s="46">
        <v>39.012345679012341</v>
      </c>
      <c r="L18" s="47">
        <v>36.879756468797567</v>
      </c>
    </row>
    <row r="19" spans="1:12" ht="17.25" thickTop="1">
      <c r="A19" s="1973">
        <v>210</v>
      </c>
      <c r="B19" s="1988" t="s">
        <v>1461</v>
      </c>
      <c r="C19" s="40" t="s">
        <v>1437</v>
      </c>
      <c r="D19" s="41">
        <v>49</v>
      </c>
      <c r="E19" s="67">
        <v>1300</v>
      </c>
      <c r="F19" s="903">
        <v>5651</v>
      </c>
      <c r="G19" s="67">
        <v>3846</v>
      </c>
      <c r="H19" s="903">
        <v>15549</v>
      </c>
      <c r="I19" s="48">
        <v>2.9584615384615383</v>
      </c>
      <c r="J19" s="49">
        <v>2.7515483985135374</v>
      </c>
      <c r="K19" s="48">
        <v>87.210884353741491</v>
      </c>
      <c r="L19" s="43">
        <v>86.938775510204081</v>
      </c>
    </row>
    <row r="20" spans="1:12" ht="16.5">
      <c r="A20" s="1974"/>
      <c r="B20" s="1985"/>
      <c r="C20" s="898" t="s">
        <v>1438</v>
      </c>
      <c r="D20" s="41">
        <v>3</v>
      </c>
      <c r="E20" s="67">
        <v>270</v>
      </c>
      <c r="F20" s="903">
        <v>1228</v>
      </c>
      <c r="G20" s="67">
        <v>420</v>
      </c>
      <c r="H20" s="903">
        <v>1969</v>
      </c>
      <c r="I20" s="42">
        <v>1.5555555555555556</v>
      </c>
      <c r="J20" s="43">
        <v>1.6034201954397393</v>
      </c>
      <c r="K20" s="42">
        <v>155.55555555555557</v>
      </c>
      <c r="L20" s="43">
        <v>179.8173515981735</v>
      </c>
    </row>
    <row r="21" spans="1:12" ht="16.5">
      <c r="A21" s="1974"/>
      <c r="B21" s="1985"/>
      <c r="C21" s="898" t="s">
        <v>1439</v>
      </c>
      <c r="D21" s="41">
        <v>8</v>
      </c>
      <c r="E21" s="67">
        <v>1314</v>
      </c>
      <c r="F21" s="903">
        <v>5035</v>
      </c>
      <c r="G21" s="67">
        <v>3421</v>
      </c>
      <c r="H21" s="903">
        <v>13192</v>
      </c>
      <c r="I21" s="42">
        <v>2.6035007610350078</v>
      </c>
      <c r="J21" s="43">
        <v>2.6200595829195632</v>
      </c>
      <c r="K21" s="42">
        <v>475.13888888888891</v>
      </c>
      <c r="L21" s="43">
        <v>451.78082191780823</v>
      </c>
    </row>
    <row r="22" spans="1:12" ht="17.25" thickBot="1">
      <c r="A22" s="1975"/>
      <c r="B22" s="1986"/>
      <c r="C22" s="44" t="s">
        <v>1440</v>
      </c>
      <c r="D22" s="50">
        <v>38</v>
      </c>
      <c r="E22" s="67">
        <v>5</v>
      </c>
      <c r="F22" s="903">
        <v>169</v>
      </c>
      <c r="G22" s="67">
        <v>5</v>
      </c>
      <c r="H22" s="903">
        <v>387</v>
      </c>
      <c r="I22" s="46">
        <v>1</v>
      </c>
      <c r="J22" s="47">
        <v>2.2899408284023668</v>
      </c>
      <c r="K22" s="46">
        <v>0.14619883040935672</v>
      </c>
      <c r="L22" s="47">
        <v>2.7901946647440519</v>
      </c>
    </row>
    <row r="23" spans="1:12" ht="18" thickTop="1" thickBot="1">
      <c r="A23" s="1973">
        <v>211</v>
      </c>
      <c r="B23" s="1988" t="s">
        <v>1462</v>
      </c>
      <c r="C23" s="40" t="s">
        <v>1437</v>
      </c>
      <c r="D23" s="51">
        <v>16</v>
      </c>
      <c r="E23" s="73">
        <v>194</v>
      </c>
      <c r="F23" s="905">
        <v>1244</v>
      </c>
      <c r="G23" s="73">
        <v>526</v>
      </c>
      <c r="H23" s="905">
        <v>2449</v>
      </c>
      <c r="I23" s="48">
        <v>2.7113402061855671</v>
      </c>
      <c r="J23" s="49">
        <v>1.9686495176848875</v>
      </c>
      <c r="K23" s="48">
        <v>36.527777777777779</v>
      </c>
      <c r="L23" s="43">
        <v>41.934931506849317</v>
      </c>
    </row>
    <row r="24" spans="1:12" ht="18" thickTop="1" thickBot="1">
      <c r="A24" s="1974"/>
      <c r="B24" s="1985"/>
      <c r="C24" s="898" t="s">
        <v>1438</v>
      </c>
      <c r="D24" s="41">
        <v>2</v>
      </c>
      <c r="E24" s="73">
        <v>116</v>
      </c>
      <c r="F24" s="903">
        <v>876</v>
      </c>
      <c r="G24" s="73">
        <v>248</v>
      </c>
      <c r="H24" s="903">
        <v>1360</v>
      </c>
      <c r="I24" s="42">
        <v>2.1379310344827585</v>
      </c>
      <c r="J24" s="43">
        <v>1.5525114155251141</v>
      </c>
      <c r="K24" s="42">
        <v>137.77777777777777</v>
      </c>
      <c r="L24" s="43">
        <v>186.30136986301369</v>
      </c>
    </row>
    <row r="25" spans="1:12" ht="18" thickTop="1" thickBot="1">
      <c r="A25" s="1974"/>
      <c r="B25" s="1985"/>
      <c r="C25" s="898" t="s">
        <v>1439</v>
      </c>
      <c r="D25" s="41">
        <v>4</v>
      </c>
      <c r="E25" s="73">
        <v>211</v>
      </c>
      <c r="F25" s="903">
        <v>745</v>
      </c>
      <c r="G25" s="73">
        <v>277</v>
      </c>
      <c r="H25" s="903">
        <v>1022</v>
      </c>
      <c r="I25" s="42">
        <v>1.3127962085308056</v>
      </c>
      <c r="J25" s="43">
        <v>1.3718120805369127</v>
      </c>
      <c r="K25" s="42">
        <v>76.944444444444443</v>
      </c>
      <c r="L25" s="43">
        <v>70</v>
      </c>
    </row>
    <row r="26" spans="1:12" ht="18" thickTop="1" thickBot="1">
      <c r="A26" s="1975"/>
      <c r="B26" s="1986"/>
      <c r="C26" s="44" t="s">
        <v>1440</v>
      </c>
      <c r="D26" s="45">
        <v>10</v>
      </c>
      <c r="E26" s="73">
        <v>1</v>
      </c>
      <c r="F26" s="904">
        <v>21</v>
      </c>
      <c r="G26" s="73">
        <v>1</v>
      </c>
      <c r="H26" s="904">
        <v>67</v>
      </c>
      <c r="I26" s="46">
        <v>1</v>
      </c>
      <c r="J26" s="47">
        <v>3.1904761904761907</v>
      </c>
      <c r="K26" s="46">
        <v>0.1111111111111111</v>
      </c>
      <c r="L26" s="47">
        <v>1.8356164383561646</v>
      </c>
    </row>
    <row r="27" spans="1:12" ht="17.25" thickTop="1">
      <c r="A27" s="1973">
        <v>220</v>
      </c>
      <c r="B27" s="1988" t="s">
        <v>1463</v>
      </c>
      <c r="C27" s="40" t="s">
        <v>1437</v>
      </c>
      <c r="D27" s="41">
        <v>33</v>
      </c>
      <c r="E27" s="67">
        <v>1106</v>
      </c>
      <c r="F27" s="903">
        <v>4407</v>
      </c>
      <c r="G27" s="67">
        <v>3320</v>
      </c>
      <c r="H27" s="903">
        <v>13100</v>
      </c>
      <c r="I27" s="48">
        <v>3.0018083182640143</v>
      </c>
      <c r="J27" s="49">
        <v>2.9725436805082821</v>
      </c>
      <c r="K27" s="48">
        <v>111.78451178451179</v>
      </c>
      <c r="L27" s="43">
        <v>108.7588210875882</v>
      </c>
    </row>
    <row r="28" spans="1:12" ht="16.5">
      <c r="A28" s="1974"/>
      <c r="B28" s="1985"/>
      <c r="C28" s="898" t="s">
        <v>1438</v>
      </c>
      <c r="D28" s="41">
        <v>1</v>
      </c>
      <c r="E28" s="67">
        <v>154</v>
      </c>
      <c r="F28" s="903">
        <v>352</v>
      </c>
      <c r="G28" s="67">
        <v>172</v>
      </c>
      <c r="H28" s="903">
        <v>609</v>
      </c>
      <c r="I28" s="42">
        <v>1.1168831168831168</v>
      </c>
      <c r="J28" s="43">
        <v>1.7301136363636365</v>
      </c>
      <c r="K28" s="42">
        <v>191.11111111111111</v>
      </c>
      <c r="L28" s="43">
        <v>166.84931506849315</v>
      </c>
    </row>
    <row r="29" spans="1:12" ht="16.5">
      <c r="A29" s="1974"/>
      <c r="B29" s="1985"/>
      <c r="C29" s="898" t="s">
        <v>1439</v>
      </c>
      <c r="D29" s="41">
        <v>4</v>
      </c>
      <c r="E29" s="67">
        <v>1103</v>
      </c>
      <c r="F29" s="903">
        <v>4289</v>
      </c>
      <c r="G29" s="67">
        <v>3144</v>
      </c>
      <c r="H29" s="903">
        <v>12170</v>
      </c>
      <c r="I29" s="42">
        <v>2.8504079782411607</v>
      </c>
      <c r="J29" s="43">
        <v>2.8374912567031942</v>
      </c>
      <c r="K29" s="42">
        <v>873.33333333333326</v>
      </c>
      <c r="L29" s="43">
        <v>833.56164383561634</v>
      </c>
    </row>
    <row r="30" spans="1:12" ht="17.25" thickBot="1">
      <c r="A30" s="1975"/>
      <c r="B30" s="1994"/>
      <c r="C30" s="44" t="s">
        <v>1440</v>
      </c>
      <c r="D30" s="45">
        <v>28</v>
      </c>
      <c r="E30" s="67">
        <v>4</v>
      </c>
      <c r="F30" s="904">
        <v>148</v>
      </c>
      <c r="G30" s="67">
        <v>4</v>
      </c>
      <c r="H30" s="904">
        <v>321</v>
      </c>
      <c r="I30" s="46">
        <v>1</v>
      </c>
      <c r="J30" s="47">
        <v>2.1689189189189189</v>
      </c>
      <c r="K30" s="46">
        <v>0.15873015873015872</v>
      </c>
      <c r="L30" s="47">
        <v>3.1409001956947158</v>
      </c>
    </row>
    <row r="31" spans="1:12" ht="17.25" thickTop="1">
      <c r="A31" s="1973">
        <v>433</v>
      </c>
      <c r="B31" s="1988" t="s">
        <v>1464</v>
      </c>
      <c r="C31" s="40" t="s">
        <v>1437</v>
      </c>
      <c r="D31" s="41">
        <v>39</v>
      </c>
      <c r="E31" s="67">
        <v>323</v>
      </c>
      <c r="F31" s="903">
        <v>889</v>
      </c>
      <c r="G31" s="67">
        <v>1508</v>
      </c>
      <c r="H31" s="903">
        <v>4000</v>
      </c>
      <c r="I31" s="48">
        <v>4.6687306501547985</v>
      </c>
      <c r="J31" s="49">
        <v>4.4994375703037122</v>
      </c>
      <c r="K31" s="48">
        <v>42.962962962962962</v>
      </c>
      <c r="L31" s="43">
        <v>28.099754127151389</v>
      </c>
    </row>
    <row r="32" spans="1:12" ht="16.5">
      <c r="A32" s="1974"/>
      <c r="B32" s="1985"/>
      <c r="C32" s="898" t="s">
        <v>1438</v>
      </c>
      <c r="D32" s="41">
        <v>2</v>
      </c>
      <c r="E32" s="67">
        <v>261</v>
      </c>
      <c r="F32" s="903">
        <v>635</v>
      </c>
      <c r="G32" s="67">
        <v>295</v>
      </c>
      <c r="H32" s="903">
        <v>731</v>
      </c>
      <c r="I32" s="42">
        <v>1.1302681992337165</v>
      </c>
      <c r="J32" s="43">
        <v>1.1511811023622047</v>
      </c>
      <c r="K32" s="42">
        <v>163.88888888888889</v>
      </c>
      <c r="L32" s="43">
        <v>100.13698630136987</v>
      </c>
    </row>
    <row r="33" spans="1:14" ht="16.5">
      <c r="A33" s="1974"/>
      <c r="B33" s="1985"/>
      <c r="C33" s="898" t="s">
        <v>1439</v>
      </c>
      <c r="D33" s="41">
        <v>6</v>
      </c>
      <c r="E33" s="67">
        <v>249</v>
      </c>
      <c r="F33" s="903">
        <v>769</v>
      </c>
      <c r="G33" s="67">
        <v>284</v>
      </c>
      <c r="H33" s="903">
        <v>728</v>
      </c>
      <c r="I33" s="42">
        <v>1.1405622489959839</v>
      </c>
      <c r="J33" s="43">
        <v>0.94668400520156049</v>
      </c>
      <c r="K33" s="42">
        <v>52.592592592592588</v>
      </c>
      <c r="L33" s="43">
        <v>33.242009132420094</v>
      </c>
    </row>
    <row r="34" spans="1:14" ht="17.25" thickBot="1">
      <c r="A34" s="1975"/>
      <c r="B34" s="1986"/>
      <c r="C34" s="44" t="s">
        <v>1440</v>
      </c>
      <c r="D34" s="45">
        <v>31</v>
      </c>
      <c r="E34" s="67">
        <v>289</v>
      </c>
      <c r="F34" s="904">
        <v>769</v>
      </c>
      <c r="G34" s="67">
        <v>929</v>
      </c>
      <c r="H34" s="904">
        <v>2541</v>
      </c>
      <c r="I34" s="46">
        <v>3.2145328719723185</v>
      </c>
      <c r="J34" s="47">
        <v>3.3042912873862158</v>
      </c>
      <c r="K34" s="46">
        <v>33.297491039426525</v>
      </c>
      <c r="L34" s="47">
        <v>22.456915598762706</v>
      </c>
    </row>
    <row r="35" spans="1:14" ht="18" thickTop="1" thickBot="1">
      <c r="A35" s="1973">
        <v>422</v>
      </c>
      <c r="B35" s="1988" t="s">
        <v>1465</v>
      </c>
      <c r="C35" s="40" t="s">
        <v>1437</v>
      </c>
      <c r="D35" s="41">
        <v>37</v>
      </c>
      <c r="E35" s="73">
        <v>367</v>
      </c>
      <c r="F35" s="905">
        <v>1227</v>
      </c>
      <c r="G35" s="73">
        <v>2254</v>
      </c>
      <c r="H35" s="905">
        <v>7975</v>
      </c>
      <c r="I35" s="48">
        <v>6.1416893732970026</v>
      </c>
      <c r="J35" s="49">
        <v>6.4995925020374896</v>
      </c>
      <c r="K35" s="48">
        <v>67.687687687687685</v>
      </c>
      <c r="L35" s="43">
        <v>59.052202887819327</v>
      </c>
    </row>
    <row r="36" spans="1:14" ht="18" thickTop="1" thickBot="1">
      <c r="A36" s="1974"/>
      <c r="B36" s="1985"/>
      <c r="C36" s="898" t="s">
        <v>1438</v>
      </c>
      <c r="D36" s="41">
        <v>4</v>
      </c>
      <c r="E36" s="73">
        <v>104</v>
      </c>
      <c r="F36" s="903">
        <v>341</v>
      </c>
      <c r="G36" s="73">
        <v>245</v>
      </c>
      <c r="H36" s="903">
        <v>894</v>
      </c>
      <c r="I36" s="42">
        <v>2.3557692307692308</v>
      </c>
      <c r="J36" s="43">
        <v>2.6217008797653958</v>
      </c>
      <c r="K36" s="42">
        <v>68.055555555555557</v>
      </c>
      <c r="L36" s="43">
        <v>61.232876712328768</v>
      </c>
    </row>
    <row r="37" spans="1:14" ht="18" thickTop="1" thickBot="1">
      <c r="A37" s="1974"/>
      <c r="B37" s="1985"/>
      <c r="C37" s="898" t="s">
        <v>1439</v>
      </c>
      <c r="D37" s="41">
        <v>8</v>
      </c>
      <c r="E37" s="73">
        <v>1</v>
      </c>
      <c r="F37" s="903">
        <v>5</v>
      </c>
      <c r="G37" s="73">
        <v>18</v>
      </c>
      <c r="H37" s="903">
        <v>18</v>
      </c>
      <c r="I37" s="42">
        <v>18</v>
      </c>
      <c r="J37" s="43">
        <v>3.6</v>
      </c>
      <c r="K37" s="42">
        <v>2.5</v>
      </c>
      <c r="L37" s="43">
        <v>0.61643835616438358</v>
      </c>
    </row>
    <row r="38" spans="1:14" ht="18" thickTop="1" thickBot="1">
      <c r="A38" s="1975"/>
      <c r="B38" s="1986"/>
      <c r="C38" s="44" t="s">
        <v>1440</v>
      </c>
      <c r="D38" s="45">
        <v>25</v>
      </c>
      <c r="E38" s="73">
        <v>367</v>
      </c>
      <c r="F38" s="904">
        <v>1223</v>
      </c>
      <c r="G38" s="73">
        <v>1991</v>
      </c>
      <c r="H38" s="904">
        <v>7064</v>
      </c>
      <c r="I38" s="46">
        <v>5.4250681198910078</v>
      </c>
      <c r="J38" s="47">
        <v>5.7759607522485688</v>
      </c>
      <c r="K38" s="46">
        <v>88.48888888888888</v>
      </c>
      <c r="L38" s="47">
        <v>77.413698630136992</v>
      </c>
    </row>
    <row r="39" spans="1:14" ht="17.25" thickTop="1">
      <c r="A39" s="1973">
        <v>120</v>
      </c>
      <c r="B39" s="1988" t="s">
        <v>1466</v>
      </c>
      <c r="C39" s="40" t="s">
        <v>1437</v>
      </c>
      <c r="D39" s="41">
        <v>30</v>
      </c>
      <c r="E39" s="67">
        <v>117</v>
      </c>
      <c r="F39" s="903">
        <v>400</v>
      </c>
      <c r="G39" s="67">
        <v>890</v>
      </c>
      <c r="H39" s="903">
        <v>3480</v>
      </c>
      <c r="I39" s="48">
        <v>7.6068376068376065</v>
      </c>
      <c r="J39" s="49">
        <v>8.6999999999999993</v>
      </c>
      <c r="K39" s="48">
        <v>32.962962962962962</v>
      </c>
      <c r="L39" s="43">
        <v>31.780821917808222</v>
      </c>
    </row>
    <row r="40" spans="1:14" ht="16.5">
      <c r="A40" s="1974"/>
      <c r="B40" s="1985"/>
      <c r="C40" s="898" t="s">
        <v>1438</v>
      </c>
      <c r="D40" s="41">
        <v>0</v>
      </c>
      <c r="E40" s="67">
        <v>0</v>
      </c>
      <c r="F40" s="903">
        <v>0</v>
      </c>
      <c r="G40" s="67">
        <v>0</v>
      </c>
      <c r="H40" s="903">
        <v>0</v>
      </c>
      <c r="I40" s="42" t="e">
        <v>#DIV/0!</v>
      </c>
      <c r="J40" s="43" t="e">
        <v>#DIV/0!</v>
      </c>
      <c r="K40" s="42" t="e">
        <v>#DIV/0!</v>
      </c>
      <c r="L40" s="43" t="e">
        <v>#DIV/0!</v>
      </c>
    </row>
    <row r="41" spans="1:14" ht="16.5">
      <c r="A41" s="1974"/>
      <c r="B41" s="1985"/>
      <c r="C41" s="898" t="s">
        <v>1439</v>
      </c>
      <c r="D41" s="41">
        <v>2</v>
      </c>
      <c r="E41" s="67">
        <v>5</v>
      </c>
      <c r="F41" s="903">
        <v>34</v>
      </c>
      <c r="G41" s="67">
        <v>48</v>
      </c>
      <c r="H41" s="903">
        <v>561</v>
      </c>
      <c r="I41" s="42">
        <v>9.6</v>
      </c>
      <c r="J41" s="43">
        <v>16.5</v>
      </c>
      <c r="K41" s="42">
        <v>26.666666666666668</v>
      </c>
      <c r="L41" s="43">
        <v>76.849315068493155</v>
      </c>
    </row>
    <row r="42" spans="1:14" ht="17.25" thickBot="1">
      <c r="A42" s="1975"/>
      <c r="B42" s="1986"/>
      <c r="C42" s="44" t="s">
        <v>1440</v>
      </c>
      <c r="D42" s="45">
        <v>28</v>
      </c>
      <c r="E42" s="67">
        <v>113</v>
      </c>
      <c r="F42" s="904">
        <v>366</v>
      </c>
      <c r="G42" s="67">
        <v>842</v>
      </c>
      <c r="H42" s="904">
        <v>2919</v>
      </c>
      <c r="I42" s="46">
        <v>7.4513274336283182</v>
      </c>
      <c r="J42" s="47">
        <v>7.9754098360655741</v>
      </c>
      <c r="K42" s="46">
        <v>33.412698412698411</v>
      </c>
      <c r="L42" s="47">
        <v>28.56164383561644</v>
      </c>
      <c r="N42" s="1034"/>
    </row>
    <row r="43" spans="1:14" ht="17.25" thickTop="1">
      <c r="A43" s="1973">
        <v>313</v>
      </c>
      <c r="B43" s="1988" t="s">
        <v>1467</v>
      </c>
      <c r="C43" s="40" t="s">
        <v>1437</v>
      </c>
      <c r="D43" s="41">
        <v>60</v>
      </c>
      <c r="E43" s="67">
        <v>233</v>
      </c>
      <c r="F43" s="903">
        <v>532</v>
      </c>
      <c r="G43" s="67">
        <v>1510</v>
      </c>
      <c r="H43" s="903">
        <v>2926</v>
      </c>
      <c r="I43" s="48">
        <v>6.4806866952789699</v>
      </c>
      <c r="J43" s="49">
        <v>5.5</v>
      </c>
      <c r="K43" s="48">
        <v>27.962962962962962</v>
      </c>
      <c r="L43" s="43">
        <v>13.360730593607306</v>
      </c>
    </row>
    <row r="44" spans="1:14" ht="16.5">
      <c r="A44" s="1974"/>
      <c r="B44" s="1985"/>
      <c r="C44" s="898" t="s">
        <v>1438</v>
      </c>
      <c r="D44" s="41">
        <v>3</v>
      </c>
      <c r="E44" s="67">
        <v>16</v>
      </c>
      <c r="F44" s="903">
        <v>60</v>
      </c>
      <c r="G44" s="67">
        <v>46</v>
      </c>
      <c r="H44" s="903">
        <v>209</v>
      </c>
      <c r="I44" s="42">
        <v>2.875</v>
      </c>
      <c r="J44" s="43">
        <v>3.4833333333333334</v>
      </c>
      <c r="K44" s="42">
        <v>17.037037037037038</v>
      </c>
      <c r="L44" s="43">
        <v>19.086757990867582</v>
      </c>
    </row>
    <row r="45" spans="1:14" ht="16.5">
      <c r="A45" s="1974"/>
      <c r="B45" s="1985"/>
      <c r="C45" s="898" t="s">
        <v>1439</v>
      </c>
      <c r="D45" s="41">
        <v>8</v>
      </c>
      <c r="E45" s="67">
        <v>214</v>
      </c>
      <c r="F45" s="903">
        <v>489</v>
      </c>
      <c r="G45" s="67">
        <v>972</v>
      </c>
      <c r="H45" s="903">
        <v>1928</v>
      </c>
      <c r="I45" s="42">
        <v>4.5420560747663554</v>
      </c>
      <c r="J45" s="43">
        <v>3.9427402862985685</v>
      </c>
      <c r="K45" s="42">
        <v>135</v>
      </c>
      <c r="L45" s="43">
        <v>66.027397260273972</v>
      </c>
    </row>
    <row r="46" spans="1:14" ht="17.25" thickBot="1">
      <c r="A46" s="1975"/>
      <c r="B46" s="1986"/>
      <c r="C46" s="44" t="s">
        <v>1440</v>
      </c>
      <c r="D46" s="45">
        <v>49</v>
      </c>
      <c r="E46" s="67">
        <v>12</v>
      </c>
      <c r="F46" s="904">
        <v>31</v>
      </c>
      <c r="G46" s="67">
        <v>492</v>
      </c>
      <c r="H46" s="904">
        <v>789</v>
      </c>
      <c r="I46" s="46">
        <v>41</v>
      </c>
      <c r="J46" s="47">
        <v>25.451612903225808</v>
      </c>
      <c r="K46" s="46">
        <v>11.156462585034014</v>
      </c>
      <c r="L46" s="47">
        <v>4.4115180318702825</v>
      </c>
    </row>
    <row r="47" spans="1:14" ht="17.25" thickTop="1">
      <c r="A47" s="1974">
        <v>2026</v>
      </c>
      <c r="B47" s="1984" t="s">
        <v>1468</v>
      </c>
      <c r="C47" s="52" t="s">
        <v>1437</v>
      </c>
      <c r="D47" s="51">
        <v>5</v>
      </c>
      <c r="E47" s="72">
        <v>95</v>
      </c>
      <c r="F47" s="902">
        <v>408</v>
      </c>
      <c r="G47" s="72">
        <v>403</v>
      </c>
      <c r="H47" s="902">
        <v>1714</v>
      </c>
      <c r="I47" s="48">
        <v>4.242105263157895</v>
      </c>
      <c r="J47" s="49">
        <v>4.2009803921568629</v>
      </c>
      <c r="K47" s="48">
        <v>89.555555555555557</v>
      </c>
      <c r="L47" s="49">
        <v>93.917808219178085</v>
      </c>
    </row>
    <row r="48" spans="1:14" ht="16.5">
      <c r="A48" s="1974"/>
      <c r="B48" s="1984"/>
      <c r="C48" s="898" t="s">
        <v>1438</v>
      </c>
      <c r="D48" s="41">
        <v>5</v>
      </c>
      <c r="E48" s="72">
        <v>94</v>
      </c>
      <c r="F48" s="903">
        <v>408</v>
      </c>
      <c r="G48" s="72">
        <v>402</v>
      </c>
      <c r="H48" s="903">
        <v>1714</v>
      </c>
      <c r="I48" s="42">
        <v>4.2765957446808507</v>
      </c>
      <c r="J48" s="43">
        <v>4.2009803921568629</v>
      </c>
      <c r="K48" s="42">
        <v>89.333333333333329</v>
      </c>
      <c r="L48" s="43">
        <v>93.917808219178085</v>
      </c>
    </row>
    <row r="49" spans="1:12" ht="16.5">
      <c r="A49" s="1974"/>
      <c r="B49" s="1984"/>
      <c r="C49" s="898" t="s">
        <v>1439</v>
      </c>
      <c r="D49" s="41"/>
      <c r="E49" s="72">
        <v>0</v>
      </c>
      <c r="F49" s="903">
        <v>0</v>
      </c>
      <c r="G49" s="72">
        <v>0</v>
      </c>
      <c r="H49" s="903">
        <v>0</v>
      </c>
      <c r="I49" s="42" t="e">
        <v>#DIV/0!</v>
      </c>
      <c r="J49" s="43" t="e">
        <v>#DIV/0!</v>
      </c>
      <c r="K49" s="42" t="e">
        <v>#DIV/0!</v>
      </c>
      <c r="L49" s="43" t="e">
        <v>#DIV/0!</v>
      </c>
    </row>
    <row r="50" spans="1:12" ht="17.25" thickBot="1">
      <c r="A50" s="1975"/>
      <c r="B50" s="1987"/>
      <c r="C50" s="44" t="s">
        <v>1440</v>
      </c>
      <c r="D50" s="45"/>
      <c r="E50" s="72">
        <v>1</v>
      </c>
      <c r="F50" s="904">
        <v>0</v>
      </c>
      <c r="G50" s="72">
        <v>1</v>
      </c>
      <c r="H50" s="904">
        <v>0</v>
      </c>
      <c r="I50" s="46">
        <v>1</v>
      </c>
      <c r="J50" s="47" t="e">
        <v>#DIV/0!</v>
      </c>
      <c r="K50" s="46" t="e">
        <v>#DIV/0!</v>
      </c>
      <c r="L50" s="47" t="e">
        <v>#DIV/0!</v>
      </c>
    </row>
    <row r="51" spans="1:12" ht="18" thickTop="1" thickBot="1">
      <c r="A51" s="1973"/>
      <c r="B51" s="1978" t="s">
        <v>1469</v>
      </c>
      <c r="C51" s="40" t="s">
        <v>1437</v>
      </c>
      <c r="D51" s="53">
        <v>262</v>
      </c>
      <c r="E51" s="74">
        <v>0</v>
      </c>
      <c r="F51" s="906">
        <v>461</v>
      </c>
      <c r="G51" s="74">
        <v>0</v>
      </c>
      <c r="H51" s="906">
        <v>4332</v>
      </c>
      <c r="I51" s="48" t="e">
        <v>#DIV/0!</v>
      </c>
      <c r="J51" s="49">
        <v>9.3969631236442517</v>
      </c>
      <c r="K51" s="48">
        <v>0</v>
      </c>
      <c r="L51" s="43">
        <v>4.5299592178186767</v>
      </c>
    </row>
    <row r="52" spans="1:12" ht="18" thickTop="1" thickBot="1">
      <c r="A52" s="1974"/>
      <c r="B52" s="1976"/>
      <c r="C52" s="898" t="s">
        <v>1438</v>
      </c>
      <c r="D52" s="907"/>
      <c r="E52" s="74">
        <v>0</v>
      </c>
      <c r="F52" s="909">
        <v>113</v>
      </c>
      <c r="G52" s="74">
        <v>0</v>
      </c>
      <c r="H52" s="909">
        <v>766</v>
      </c>
      <c r="I52" s="42" t="e">
        <v>#DIV/0!</v>
      </c>
      <c r="J52" s="43">
        <v>6.778761061946903</v>
      </c>
      <c r="K52" s="42" t="e">
        <v>#DIV/0!</v>
      </c>
      <c r="L52" s="43" t="e">
        <v>#DIV/0!</v>
      </c>
    </row>
    <row r="53" spans="1:12" ht="18" thickTop="1" thickBot="1">
      <c r="A53" s="1974"/>
      <c r="B53" s="1976"/>
      <c r="C53" s="898" t="s">
        <v>1439</v>
      </c>
      <c r="D53" s="907"/>
      <c r="E53" s="74">
        <v>0</v>
      </c>
      <c r="F53" s="909">
        <v>0</v>
      </c>
      <c r="G53" s="74">
        <v>0</v>
      </c>
      <c r="H53" s="909">
        <v>0</v>
      </c>
      <c r="I53" s="42" t="e">
        <v>#DIV/0!</v>
      </c>
      <c r="J53" s="43" t="e">
        <v>#DIV/0!</v>
      </c>
      <c r="K53" s="42" t="e">
        <v>#DIV/0!</v>
      </c>
      <c r="L53" s="43" t="e">
        <v>#DIV/0!</v>
      </c>
    </row>
    <row r="54" spans="1:12" ht="18" thickTop="1" thickBot="1">
      <c r="A54" s="1975"/>
      <c r="B54" s="1977"/>
      <c r="C54" s="44" t="s">
        <v>1440</v>
      </c>
      <c r="D54" s="45"/>
      <c r="E54" s="74">
        <v>0</v>
      </c>
      <c r="F54" s="904">
        <v>437</v>
      </c>
      <c r="G54" s="74">
        <v>0</v>
      </c>
      <c r="H54" s="910">
        <v>3566</v>
      </c>
      <c r="I54" s="46" t="e">
        <v>#DIV/0!</v>
      </c>
      <c r="J54" s="47">
        <v>0.48970251716247137</v>
      </c>
      <c r="K54" s="46" t="e">
        <v>#DIV/0!</v>
      </c>
      <c r="L54" s="47" t="e">
        <v>#DIV/0!</v>
      </c>
    </row>
    <row r="55" spans="1:12" ht="18" thickTop="1" thickBot="1">
      <c r="A55" s="1973"/>
      <c r="B55" s="1978" t="s">
        <v>1470</v>
      </c>
      <c r="C55" s="40" t="s">
        <v>1437</v>
      </c>
      <c r="D55" s="53">
        <v>40</v>
      </c>
      <c r="E55" s="74">
        <v>7</v>
      </c>
      <c r="F55" s="906">
        <v>91</v>
      </c>
      <c r="G55" s="74">
        <v>26</v>
      </c>
      <c r="H55" s="906">
        <v>214</v>
      </c>
      <c r="I55" s="48">
        <v>3.7142857142857144</v>
      </c>
      <c r="J55" s="49">
        <v>2.3516483516483517</v>
      </c>
      <c r="K55" s="48">
        <v>0.72222222222222221</v>
      </c>
      <c r="L55" s="43">
        <v>1.4657534246575343</v>
      </c>
    </row>
    <row r="56" spans="1:12" ht="17.25" thickTop="1">
      <c r="A56" s="1974"/>
      <c r="B56" s="1976"/>
      <c r="C56" s="898" t="s">
        <v>1438</v>
      </c>
      <c r="D56" s="907"/>
      <c r="E56" s="74">
        <v>0</v>
      </c>
      <c r="F56" s="1038">
        <v>0</v>
      </c>
      <c r="G56" s="74">
        <v>0</v>
      </c>
      <c r="H56" s="909">
        <v>0</v>
      </c>
      <c r="I56" s="42" t="e">
        <v>#DIV/0!</v>
      </c>
      <c r="J56" s="43" t="e">
        <v>#DIV/0!</v>
      </c>
      <c r="K56" s="42" t="e">
        <v>#DIV/0!</v>
      </c>
      <c r="L56" s="43" t="e">
        <v>#DIV/0!</v>
      </c>
    </row>
    <row r="57" spans="1:12" ht="16.5">
      <c r="A57" s="1974"/>
      <c r="B57" s="1976"/>
      <c r="C57" s="898" t="s">
        <v>1439</v>
      </c>
      <c r="D57" s="907"/>
      <c r="E57" s="908">
        <v>1</v>
      </c>
      <c r="F57" s="909">
        <v>0</v>
      </c>
      <c r="G57" s="908">
        <v>12</v>
      </c>
      <c r="H57" s="909">
        <v>0</v>
      </c>
      <c r="I57" s="42">
        <v>12</v>
      </c>
      <c r="J57" s="43" t="e">
        <v>#DIV/0!</v>
      </c>
      <c r="K57" s="42" t="e">
        <v>#DIV/0!</v>
      </c>
      <c r="L57" s="43" t="e">
        <v>#DIV/0!</v>
      </c>
    </row>
    <row r="58" spans="1:12" ht="17.25" thickBot="1">
      <c r="A58" s="1975"/>
      <c r="B58" s="1977"/>
      <c r="C58" s="44" t="s">
        <v>1440</v>
      </c>
      <c r="D58" s="45"/>
      <c r="E58" s="908">
        <v>7</v>
      </c>
      <c r="F58" s="909">
        <v>91</v>
      </c>
      <c r="G58" s="908">
        <v>14</v>
      </c>
      <c r="H58" s="904">
        <v>214</v>
      </c>
      <c r="I58" s="46">
        <v>2</v>
      </c>
      <c r="J58" s="43">
        <v>2.3516483516483517</v>
      </c>
      <c r="K58" s="46" t="e">
        <v>#DIV/0!</v>
      </c>
      <c r="L58" s="43" t="e">
        <v>#DIV/0!</v>
      </c>
    </row>
    <row r="59" spans="1:12" ht="17.25" thickTop="1">
      <c r="A59" s="1973"/>
      <c r="B59" s="1978" t="s">
        <v>1471</v>
      </c>
      <c r="C59" s="40" t="s">
        <v>1437</v>
      </c>
      <c r="D59" s="55">
        <v>20</v>
      </c>
      <c r="E59" s="908">
        <v>54</v>
      </c>
      <c r="F59" s="911">
        <v>711</v>
      </c>
      <c r="G59" s="908">
        <v>193</v>
      </c>
      <c r="H59" s="911">
        <v>3065</v>
      </c>
      <c r="I59" s="48">
        <v>3.574074074074074</v>
      </c>
      <c r="J59" s="49">
        <v>4.3108298171589308</v>
      </c>
      <c r="K59" s="48">
        <v>10.722222222222221</v>
      </c>
      <c r="L59" s="43">
        <v>41.986301369863014</v>
      </c>
    </row>
    <row r="60" spans="1:12" ht="16.5">
      <c r="A60" s="1974"/>
      <c r="B60" s="1976"/>
      <c r="C60" s="898" t="s">
        <v>1438</v>
      </c>
      <c r="D60" s="907"/>
      <c r="E60" s="908">
        <v>54</v>
      </c>
      <c r="F60" s="909">
        <v>711</v>
      </c>
      <c r="G60" s="908">
        <v>193</v>
      </c>
      <c r="H60" s="909">
        <v>3065</v>
      </c>
      <c r="I60" s="42">
        <v>3.574074074074074</v>
      </c>
      <c r="J60" s="43">
        <v>4.3108298171589308</v>
      </c>
      <c r="K60" s="42" t="e">
        <v>#DIV/0!</v>
      </c>
      <c r="L60" s="43" t="e">
        <v>#DIV/0!</v>
      </c>
    </row>
    <row r="61" spans="1:12" ht="16.5">
      <c r="A61" s="1974"/>
      <c r="B61" s="1976"/>
      <c r="C61" s="898" t="s">
        <v>1439</v>
      </c>
      <c r="D61" s="907"/>
      <c r="E61" s="908">
        <v>0</v>
      </c>
      <c r="F61" s="909">
        <v>0</v>
      </c>
      <c r="G61" s="908">
        <v>0</v>
      </c>
      <c r="H61" s="909">
        <v>0</v>
      </c>
      <c r="I61" s="42" t="e">
        <v>#DIV/0!</v>
      </c>
      <c r="J61" s="43" t="e">
        <v>#DIV/0!</v>
      </c>
      <c r="K61" s="42" t="e">
        <v>#DIV/0!</v>
      </c>
      <c r="L61" s="43" t="e">
        <v>#DIV/0!</v>
      </c>
    </row>
    <row r="62" spans="1:12" ht="17.25" thickBot="1">
      <c r="A62" s="1975"/>
      <c r="B62" s="1977"/>
      <c r="C62" s="44" t="s">
        <v>1440</v>
      </c>
      <c r="D62" s="45">
        <v>20</v>
      </c>
      <c r="E62" s="908">
        <v>0</v>
      </c>
      <c r="F62" s="904">
        <v>0</v>
      </c>
      <c r="G62" s="908">
        <v>0</v>
      </c>
      <c r="H62" s="904">
        <v>0</v>
      </c>
      <c r="I62" s="46" t="e">
        <v>#DIV/0!</v>
      </c>
      <c r="J62" s="47" t="e">
        <v>#DIV/0!</v>
      </c>
      <c r="K62" s="46" t="e">
        <v>#DIV/0!</v>
      </c>
      <c r="L62" s="47" t="e">
        <v>#DIV/0!</v>
      </c>
    </row>
    <row r="63" spans="1:12" ht="16.5" thickTop="1" thickBot="1">
      <c r="A63" s="1979" t="s">
        <v>1447</v>
      </c>
      <c r="B63" s="1993"/>
      <c r="C63" s="56" t="s">
        <v>1437</v>
      </c>
      <c r="D63" s="57">
        <v>546</v>
      </c>
      <c r="E63" s="953">
        <v>4894</v>
      </c>
      <c r="F63" s="912">
        <v>18797</v>
      </c>
      <c r="G63" s="1039">
        <v>27853</v>
      </c>
      <c r="H63" s="913">
        <v>104345</v>
      </c>
      <c r="I63" s="58">
        <v>5.6912545974662851</v>
      </c>
      <c r="J63" s="59">
        <v>5.5511517795392882</v>
      </c>
      <c r="K63" s="60">
        <v>56.680911680911684</v>
      </c>
      <c r="L63" s="61">
        <v>52.35837222138592</v>
      </c>
    </row>
    <row r="64" spans="1:12" ht="16.5" thickTop="1" thickBot="1">
      <c r="A64" s="1981"/>
      <c r="B64" s="1980"/>
      <c r="C64" s="914" t="s">
        <v>1438</v>
      </c>
      <c r="D64" s="62">
        <v>48</v>
      </c>
      <c r="E64" s="152">
        <v>1069</v>
      </c>
      <c r="F64" s="915">
        <v>4498</v>
      </c>
      <c r="G64" s="153">
        <v>3306</v>
      </c>
      <c r="H64" s="913">
        <v>16287</v>
      </c>
      <c r="I64" s="63">
        <v>3.0926099158091676</v>
      </c>
      <c r="J64" s="61">
        <v>3.6209426411738552</v>
      </c>
      <c r="K64" s="60">
        <v>76.527777777777771</v>
      </c>
      <c r="L64" s="61">
        <v>92.962328767123296</v>
      </c>
    </row>
    <row r="65" spans="1:12" ht="16.5" thickTop="1" thickBot="1">
      <c r="A65" s="1981"/>
      <c r="B65" s="1980"/>
      <c r="C65" s="914" t="s">
        <v>1439</v>
      </c>
      <c r="D65" s="916">
        <v>51</v>
      </c>
      <c r="E65" s="152">
        <v>2094</v>
      </c>
      <c r="F65" s="915">
        <v>6957</v>
      </c>
      <c r="G65" s="153">
        <v>6214</v>
      </c>
      <c r="H65" s="913">
        <v>21330</v>
      </c>
      <c r="I65" s="63">
        <v>2.9675262655205348</v>
      </c>
      <c r="J65" s="61">
        <v>3.0659767141009056</v>
      </c>
      <c r="K65" s="60">
        <v>135.38126361655773</v>
      </c>
      <c r="L65" s="61">
        <v>114.58501208702658</v>
      </c>
    </row>
    <row r="66" spans="1:12" ht="15.75" thickTop="1">
      <c r="A66" s="1982"/>
      <c r="B66" s="1983"/>
      <c r="C66" s="64" t="s">
        <v>1440</v>
      </c>
      <c r="D66" s="65">
        <f>427+D62</f>
        <v>447</v>
      </c>
      <c r="E66" s="152">
        <v>3030</v>
      </c>
      <c r="F66" s="917">
        <v>11047</v>
      </c>
      <c r="G66" s="153">
        <v>18333</v>
      </c>
      <c r="H66" s="913">
        <v>66728</v>
      </c>
      <c r="I66" s="918">
        <v>6.0504950495049501</v>
      </c>
      <c r="J66" s="66">
        <v>6.0403729519326514</v>
      </c>
      <c r="K66" s="60">
        <v>47.704918032786885</v>
      </c>
      <c r="L66" s="66" t="s">
        <v>7734</v>
      </c>
    </row>
    <row r="69" spans="1:12">
      <c r="B69" s="54"/>
    </row>
    <row r="70" spans="1:12">
      <c r="H70" s="919"/>
    </row>
    <row r="71" spans="1:12">
      <c r="H71" s="919"/>
      <c r="K71" s="149"/>
    </row>
    <row r="72" spans="1:12">
      <c r="E72" s="149"/>
      <c r="F72" s="920"/>
      <c r="H72" s="919"/>
    </row>
    <row r="73" spans="1:12">
      <c r="C73" s="921"/>
      <c r="D73" s="921"/>
      <c r="F73" s="922"/>
      <c r="H73" s="922"/>
    </row>
    <row r="76" spans="1:12">
      <c r="F76" s="923"/>
      <c r="I76" s="921"/>
    </row>
    <row r="78" spans="1:12">
      <c r="F78" s="922"/>
    </row>
    <row r="79" spans="1:12">
      <c r="F79" s="922"/>
    </row>
    <row r="86" spans="4:9">
      <c r="E86" s="921"/>
      <c r="I86" s="921"/>
    </row>
    <row r="87" spans="4:9">
      <c r="F87" s="919"/>
    </row>
    <row r="88" spans="4:9">
      <c r="D88" s="33"/>
      <c r="I88" s="921"/>
    </row>
    <row r="89" spans="4:9">
      <c r="D89" s="33"/>
    </row>
    <row r="90" spans="4:9">
      <c r="D90" s="33"/>
    </row>
    <row r="91" spans="4:9">
      <c r="D91" s="33"/>
    </row>
    <row r="92" spans="4:9">
      <c r="D92" s="33"/>
    </row>
    <row r="93" spans="4:9">
      <c r="D93" s="33"/>
    </row>
    <row r="94" spans="4:9">
      <c r="D94" s="33"/>
    </row>
    <row r="95" spans="4:9">
      <c r="G95" s="921"/>
    </row>
  </sheetData>
  <mergeCells count="36">
    <mergeCell ref="A15:A18"/>
    <mergeCell ref="B15:B18"/>
    <mergeCell ref="A5:A6"/>
    <mergeCell ref="B5:B6"/>
    <mergeCell ref="C5:D5"/>
    <mergeCell ref="K5:L5"/>
    <mergeCell ref="A7:A10"/>
    <mergeCell ref="B7:B10"/>
    <mergeCell ref="A11:A14"/>
    <mergeCell ref="B11:B14"/>
    <mergeCell ref="E5:F5"/>
    <mergeCell ref="G5:H5"/>
    <mergeCell ref="I5:J5"/>
    <mergeCell ref="A19:A22"/>
    <mergeCell ref="B19:B22"/>
    <mergeCell ref="A23:A26"/>
    <mergeCell ref="B23:B26"/>
    <mergeCell ref="A27:A30"/>
    <mergeCell ref="B27:B30"/>
    <mergeCell ref="A31:A34"/>
    <mergeCell ref="B31:B34"/>
    <mergeCell ref="A35:A38"/>
    <mergeCell ref="B35:B38"/>
    <mergeCell ref="A39:A42"/>
    <mergeCell ref="B39:B42"/>
    <mergeCell ref="A43:A46"/>
    <mergeCell ref="B43:B46"/>
    <mergeCell ref="A47:A50"/>
    <mergeCell ref="B47:B50"/>
    <mergeCell ref="A51:A54"/>
    <mergeCell ref="B51:B54"/>
    <mergeCell ref="A55:A58"/>
    <mergeCell ref="B55:B58"/>
    <mergeCell ref="A59:A62"/>
    <mergeCell ref="B59:B62"/>
    <mergeCell ref="A63:B66"/>
  </mergeCells>
  <pageMargins left="0.64" right="0.23622047244094491" top="0.2" bottom="0.2" header="0.31496062992125984" footer="0.2"/>
  <pageSetup paperSize="9" scale="94" orientation="landscape" r:id="rId1"/>
  <rowBreaks count="1" manualBreakCount="1">
    <brk id="34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C00000"/>
  </sheetPr>
  <dimension ref="A1:AI20"/>
  <sheetViews>
    <sheetView topLeftCell="A4" workbookViewId="0">
      <selection activeCell="O10" sqref="O10"/>
    </sheetView>
  </sheetViews>
  <sheetFormatPr defaultRowHeight="12.75"/>
  <cols>
    <col min="1" max="1" width="8.140625" style="77" customWidth="1"/>
    <col min="2" max="2" width="24.140625" style="77" customWidth="1"/>
    <col min="3" max="4" width="10.140625" style="77" customWidth="1"/>
    <col min="5" max="5" width="9.7109375" style="79" customWidth="1"/>
    <col min="6" max="6" width="10.28515625" style="77" customWidth="1"/>
    <col min="7" max="7" width="9.7109375" style="79" customWidth="1"/>
    <col min="8" max="256" width="9.140625" style="77"/>
    <col min="257" max="257" width="8.140625" style="77" customWidth="1"/>
    <col min="258" max="258" width="24.140625" style="77" customWidth="1"/>
    <col min="259" max="260" width="10.140625" style="77" customWidth="1"/>
    <col min="261" max="261" width="9.7109375" style="77" customWidth="1"/>
    <col min="262" max="262" width="10.28515625" style="77" customWidth="1"/>
    <col min="263" max="263" width="9.7109375" style="77" customWidth="1"/>
    <col min="264" max="512" width="9.140625" style="77"/>
    <col min="513" max="513" width="8.140625" style="77" customWidth="1"/>
    <col min="514" max="514" width="24.140625" style="77" customWidth="1"/>
    <col min="515" max="516" width="10.140625" style="77" customWidth="1"/>
    <col min="517" max="517" width="9.7109375" style="77" customWidth="1"/>
    <col min="518" max="518" width="10.28515625" style="77" customWidth="1"/>
    <col min="519" max="519" width="9.7109375" style="77" customWidth="1"/>
    <col min="520" max="768" width="9.140625" style="77"/>
    <col min="769" max="769" width="8.140625" style="77" customWidth="1"/>
    <col min="770" max="770" width="24.140625" style="77" customWidth="1"/>
    <col min="771" max="772" width="10.140625" style="77" customWidth="1"/>
    <col min="773" max="773" width="9.7109375" style="77" customWidth="1"/>
    <col min="774" max="774" width="10.28515625" style="77" customWidth="1"/>
    <col min="775" max="775" width="9.7109375" style="77" customWidth="1"/>
    <col min="776" max="1024" width="9.140625" style="77"/>
    <col min="1025" max="1025" width="8.140625" style="77" customWidth="1"/>
    <col min="1026" max="1026" width="24.140625" style="77" customWidth="1"/>
    <col min="1027" max="1028" width="10.140625" style="77" customWidth="1"/>
    <col min="1029" max="1029" width="9.7109375" style="77" customWidth="1"/>
    <col min="1030" max="1030" width="10.28515625" style="77" customWidth="1"/>
    <col min="1031" max="1031" width="9.7109375" style="77" customWidth="1"/>
    <col min="1032" max="1280" width="9.140625" style="77"/>
    <col min="1281" max="1281" width="8.140625" style="77" customWidth="1"/>
    <col min="1282" max="1282" width="24.140625" style="77" customWidth="1"/>
    <col min="1283" max="1284" width="10.140625" style="77" customWidth="1"/>
    <col min="1285" max="1285" width="9.7109375" style="77" customWidth="1"/>
    <col min="1286" max="1286" width="10.28515625" style="77" customWidth="1"/>
    <col min="1287" max="1287" width="9.7109375" style="77" customWidth="1"/>
    <col min="1288" max="1536" width="9.140625" style="77"/>
    <col min="1537" max="1537" width="8.140625" style="77" customWidth="1"/>
    <col min="1538" max="1538" width="24.140625" style="77" customWidth="1"/>
    <col min="1539" max="1540" width="10.140625" style="77" customWidth="1"/>
    <col min="1541" max="1541" width="9.7109375" style="77" customWidth="1"/>
    <col min="1542" max="1542" width="10.28515625" style="77" customWidth="1"/>
    <col min="1543" max="1543" width="9.7109375" style="77" customWidth="1"/>
    <col min="1544" max="1792" width="9.140625" style="77"/>
    <col min="1793" max="1793" width="8.140625" style="77" customWidth="1"/>
    <col min="1794" max="1794" width="24.140625" style="77" customWidth="1"/>
    <col min="1795" max="1796" width="10.140625" style="77" customWidth="1"/>
    <col min="1797" max="1797" width="9.7109375" style="77" customWidth="1"/>
    <col min="1798" max="1798" width="10.28515625" style="77" customWidth="1"/>
    <col min="1799" max="1799" width="9.7109375" style="77" customWidth="1"/>
    <col min="1800" max="2048" width="9.140625" style="77"/>
    <col min="2049" max="2049" width="8.140625" style="77" customWidth="1"/>
    <col min="2050" max="2050" width="24.140625" style="77" customWidth="1"/>
    <col min="2051" max="2052" width="10.140625" style="77" customWidth="1"/>
    <col min="2053" max="2053" width="9.7109375" style="77" customWidth="1"/>
    <col min="2054" max="2054" width="10.28515625" style="77" customWidth="1"/>
    <col min="2055" max="2055" width="9.7109375" style="77" customWidth="1"/>
    <col min="2056" max="2304" width="9.140625" style="77"/>
    <col min="2305" max="2305" width="8.140625" style="77" customWidth="1"/>
    <col min="2306" max="2306" width="24.140625" style="77" customWidth="1"/>
    <col min="2307" max="2308" width="10.140625" style="77" customWidth="1"/>
    <col min="2309" max="2309" width="9.7109375" style="77" customWidth="1"/>
    <col min="2310" max="2310" width="10.28515625" style="77" customWidth="1"/>
    <col min="2311" max="2311" width="9.7109375" style="77" customWidth="1"/>
    <col min="2312" max="2560" width="9.140625" style="77"/>
    <col min="2561" max="2561" width="8.140625" style="77" customWidth="1"/>
    <col min="2562" max="2562" width="24.140625" style="77" customWidth="1"/>
    <col min="2563" max="2564" width="10.140625" style="77" customWidth="1"/>
    <col min="2565" max="2565" width="9.7109375" style="77" customWidth="1"/>
    <col min="2566" max="2566" width="10.28515625" style="77" customWidth="1"/>
    <col min="2567" max="2567" width="9.7109375" style="77" customWidth="1"/>
    <col min="2568" max="2816" width="9.140625" style="77"/>
    <col min="2817" max="2817" width="8.140625" style="77" customWidth="1"/>
    <col min="2818" max="2818" width="24.140625" style="77" customWidth="1"/>
    <col min="2819" max="2820" width="10.140625" style="77" customWidth="1"/>
    <col min="2821" max="2821" width="9.7109375" style="77" customWidth="1"/>
    <col min="2822" max="2822" width="10.28515625" style="77" customWidth="1"/>
    <col min="2823" max="2823" width="9.7109375" style="77" customWidth="1"/>
    <col min="2824" max="3072" width="9.140625" style="77"/>
    <col min="3073" max="3073" width="8.140625" style="77" customWidth="1"/>
    <col min="3074" max="3074" width="24.140625" style="77" customWidth="1"/>
    <col min="3075" max="3076" width="10.140625" style="77" customWidth="1"/>
    <col min="3077" max="3077" width="9.7109375" style="77" customWidth="1"/>
    <col min="3078" max="3078" width="10.28515625" style="77" customWidth="1"/>
    <col min="3079" max="3079" width="9.7109375" style="77" customWidth="1"/>
    <col min="3080" max="3328" width="9.140625" style="77"/>
    <col min="3329" max="3329" width="8.140625" style="77" customWidth="1"/>
    <col min="3330" max="3330" width="24.140625" style="77" customWidth="1"/>
    <col min="3331" max="3332" width="10.140625" style="77" customWidth="1"/>
    <col min="3333" max="3333" width="9.7109375" style="77" customWidth="1"/>
    <col min="3334" max="3334" width="10.28515625" style="77" customWidth="1"/>
    <col min="3335" max="3335" width="9.7109375" style="77" customWidth="1"/>
    <col min="3336" max="3584" width="9.140625" style="77"/>
    <col min="3585" max="3585" width="8.140625" style="77" customWidth="1"/>
    <col min="3586" max="3586" width="24.140625" style="77" customWidth="1"/>
    <col min="3587" max="3588" width="10.140625" style="77" customWidth="1"/>
    <col min="3589" max="3589" width="9.7109375" style="77" customWidth="1"/>
    <col min="3590" max="3590" width="10.28515625" style="77" customWidth="1"/>
    <col min="3591" max="3591" width="9.7109375" style="77" customWidth="1"/>
    <col min="3592" max="3840" width="9.140625" style="77"/>
    <col min="3841" max="3841" width="8.140625" style="77" customWidth="1"/>
    <col min="3842" max="3842" width="24.140625" style="77" customWidth="1"/>
    <col min="3843" max="3844" width="10.140625" style="77" customWidth="1"/>
    <col min="3845" max="3845" width="9.7109375" style="77" customWidth="1"/>
    <col min="3846" max="3846" width="10.28515625" style="77" customWidth="1"/>
    <col min="3847" max="3847" width="9.7109375" style="77" customWidth="1"/>
    <col min="3848" max="4096" width="9.140625" style="77"/>
    <col min="4097" max="4097" width="8.140625" style="77" customWidth="1"/>
    <col min="4098" max="4098" width="24.140625" style="77" customWidth="1"/>
    <col min="4099" max="4100" width="10.140625" style="77" customWidth="1"/>
    <col min="4101" max="4101" width="9.7109375" style="77" customWidth="1"/>
    <col min="4102" max="4102" width="10.28515625" style="77" customWidth="1"/>
    <col min="4103" max="4103" width="9.7109375" style="77" customWidth="1"/>
    <col min="4104" max="4352" width="9.140625" style="77"/>
    <col min="4353" max="4353" width="8.140625" style="77" customWidth="1"/>
    <col min="4354" max="4354" width="24.140625" style="77" customWidth="1"/>
    <col min="4355" max="4356" width="10.140625" style="77" customWidth="1"/>
    <col min="4357" max="4357" width="9.7109375" style="77" customWidth="1"/>
    <col min="4358" max="4358" width="10.28515625" style="77" customWidth="1"/>
    <col min="4359" max="4359" width="9.7109375" style="77" customWidth="1"/>
    <col min="4360" max="4608" width="9.140625" style="77"/>
    <col min="4609" max="4609" width="8.140625" style="77" customWidth="1"/>
    <col min="4610" max="4610" width="24.140625" style="77" customWidth="1"/>
    <col min="4611" max="4612" width="10.140625" style="77" customWidth="1"/>
    <col min="4613" max="4613" width="9.7109375" style="77" customWidth="1"/>
    <col min="4614" max="4614" width="10.28515625" style="77" customWidth="1"/>
    <col min="4615" max="4615" width="9.7109375" style="77" customWidth="1"/>
    <col min="4616" max="4864" width="9.140625" style="77"/>
    <col min="4865" max="4865" width="8.140625" style="77" customWidth="1"/>
    <col min="4866" max="4866" width="24.140625" style="77" customWidth="1"/>
    <col min="4867" max="4868" width="10.140625" style="77" customWidth="1"/>
    <col min="4869" max="4869" width="9.7109375" style="77" customWidth="1"/>
    <col min="4870" max="4870" width="10.28515625" style="77" customWidth="1"/>
    <col min="4871" max="4871" width="9.7109375" style="77" customWidth="1"/>
    <col min="4872" max="5120" width="9.140625" style="77"/>
    <col min="5121" max="5121" width="8.140625" style="77" customWidth="1"/>
    <col min="5122" max="5122" width="24.140625" style="77" customWidth="1"/>
    <col min="5123" max="5124" width="10.140625" style="77" customWidth="1"/>
    <col min="5125" max="5125" width="9.7109375" style="77" customWidth="1"/>
    <col min="5126" max="5126" width="10.28515625" style="77" customWidth="1"/>
    <col min="5127" max="5127" width="9.7109375" style="77" customWidth="1"/>
    <col min="5128" max="5376" width="9.140625" style="77"/>
    <col min="5377" max="5377" width="8.140625" style="77" customWidth="1"/>
    <col min="5378" max="5378" width="24.140625" style="77" customWidth="1"/>
    <col min="5379" max="5380" width="10.140625" style="77" customWidth="1"/>
    <col min="5381" max="5381" width="9.7109375" style="77" customWidth="1"/>
    <col min="5382" max="5382" width="10.28515625" style="77" customWidth="1"/>
    <col min="5383" max="5383" width="9.7109375" style="77" customWidth="1"/>
    <col min="5384" max="5632" width="9.140625" style="77"/>
    <col min="5633" max="5633" width="8.140625" style="77" customWidth="1"/>
    <col min="5634" max="5634" width="24.140625" style="77" customWidth="1"/>
    <col min="5635" max="5636" width="10.140625" style="77" customWidth="1"/>
    <col min="5637" max="5637" width="9.7109375" style="77" customWidth="1"/>
    <col min="5638" max="5638" width="10.28515625" style="77" customWidth="1"/>
    <col min="5639" max="5639" width="9.7109375" style="77" customWidth="1"/>
    <col min="5640" max="5888" width="9.140625" style="77"/>
    <col min="5889" max="5889" width="8.140625" style="77" customWidth="1"/>
    <col min="5890" max="5890" width="24.140625" style="77" customWidth="1"/>
    <col min="5891" max="5892" width="10.140625" style="77" customWidth="1"/>
    <col min="5893" max="5893" width="9.7109375" style="77" customWidth="1"/>
    <col min="5894" max="5894" width="10.28515625" style="77" customWidth="1"/>
    <col min="5895" max="5895" width="9.7109375" style="77" customWidth="1"/>
    <col min="5896" max="6144" width="9.140625" style="77"/>
    <col min="6145" max="6145" width="8.140625" style="77" customWidth="1"/>
    <col min="6146" max="6146" width="24.140625" style="77" customWidth="1"/>
    <col min="6147" max="6148" width="10.140625" style="77" customWidth="1"/>
    <col min="6149" max="6149" width="9.7109375" style="77" customWidth="1"/>
    <col min="6150" max="6150" width="10.28515625" style="77" customWidth="1"/>
    <col min="6151" max="6151" width="9.7109375" style="77" customWidth="1"/>
    <col min="6152" max="6400" width="9.140625" style="77"/>
    <col min="6401" max="6401" width="8.140625" style="77" customWidth="1"/>
    <col min="6402" max="6402" width="24.140625" style="77" customWidth="1"/>
    <col min="6403" max="6404" width="10.140625" style="77" customWidth="1"/>
    <col min="6405" max="6405" width="9.7109375" style="77" customWidth="1"/>
    <col min="6406" max="6406" width="10.28515625" style="77" customWidth="1"/>
    <col min="6407" max="6407" width="9.7109375" style="77" customWidth="1"/>
    <col min="6408" max="6656" width="9.140625" style="77"/>
    <col min="6657" max="6657" width="8.140625" style="77" customWidth="1"/>
    <col min="6658" max="6658" width="24.140625" style="77" customWidth="1"/>
    <col min="6659" max="6660" width="10.140625" style="77" customWidth="1"/>
    <col min="6661" max="6661" width="9.7109375" style="77" customWidth="1"/>
    <col min="6662" max="6662" width="10.28515625" style="77" customWidth="1"/>
    <col min="6663" max="6663" width="9.7109375" style="77" customWidth="1"/>
    <col min="6664" max="6912" width="9.140625" style="77"/>
    <col min="6913" max="6913" width="8.140625" style="77" customWidth="1"/>
    <col min="6914" max="6914" width="24.140625" style="77" customWidth="1"/>
    <col min="6915" max="6916" width="10.140625" style="77" customWidth="1"/>
    <col min="6917" max="6917" width="9.7109375" style="77" customWidth="1"/>
    <col min="6918" max="6918" width="10.28515625" style="77" customWidth="1"/>
    <col min="6919" max="6919" width="9.7109375" style="77" customWidth="1"/>
    <col min="6920" max="7168" width="9.140625" style="77"/>
    <col min="7169" max="7169" width="8.140625" style="77" customWidth="1"/>
    <col min="7170" max="7170" width="24.140625" style="77" customWidth="1"/>
    <col min="7171" max="7172" width="10.140625" style="77" customWidth="1"/>
    <col min="7173" max="7173" width="9.7109375" style="77" customWidth="1"/>
    <col min="7174" max="7174" width="10.28515625" style="77" customWidth="1"/>
    <col min="7175" max="7175" width="9.7109375" style="77" customWidth="1"/>
    <col min="7176" max="7424" width="9.140625" style="77"/>
    <col min="7425" max="7425" width="8.140625" style="77" customWidth="1"/>
    <col min="7426" max="7426" width="24.140625" style="77" customWidth="1"/>
    <col min="7427" max="7428" width="10.140625" style="77" customWidth="1"/>
    <col min="7429" max="7429" width="9.7109375" style="77" customWidth="1"/>
    <col min="7430" max="7430" width="10.28515625" style="77" customWidth="1"/>
    <col min="7431" max="7431" width="9.7109375" style="77" customWidth="1"/>
    <col min="7432" max="7680" width="9.140625" style="77"/>
    <col min="7681" max="7681" width="8.140625" style="77" customWidth="1"/>
    <col min="7682" max="7682" width="24.140625" style="77" customWidth="1"/>
    <col min="7683" max="7684" width="10.140625" style="77" customWidth="1"/>
    <col min="7685" max="7685" width="9.7109375" style="77" customWidth="1"/>
    <col min="7686" max="7686" width="10.28515625" style="77" customWidth="1"/>
    <col min="7687" max="7687" width="9.7109375" style="77" customWidth="1"/>
    <col min="7688" max="7936" width="9.140625" style="77"/>
    <col min="7937" max="7937" width="8.140625" style="77" customWidth="1"/>
    <col min="7938" max="7938" width="24.140625" style="77" customWidth="1"/>
    <col min="7939" max="7940" width="10.140625" style="77" customWidth="1"/>
    <col min="7941" max="7941" width="9.7109375" style="77" customWidth="1"/>
    <col min="7942" max="7942" width="10.28515625" style="77" customWidth="1"/>
    <col min="7943" max="7943" width="9.7109375" style="77" customWidth="1"/>
    <col min="7944" max="8192" width="9.140625" style="77"/>
    <col min="8193" max="8193" width="8.140625" style="77" customWidth="1"/>
    <col min="8194" max="8194" width="24.140625" style="77" customWidth="1"/>
    <col min="8195" max="8196" width="10.140625" style="77" customWidth="1"/>
    <col min="8197" max="8197" width="9.7109375" style="77" customWidth="1"/>
    <col min="8198" max="8198" width="10.28515625" style="77" customWidth="1"/>
    <col min="8199" max="8199" width="9.7109375" style="77" customWidth="1"/>
    <col min="8200" max="8448" width="9.140625" style="77"/>
    <col min="8449" max="8449" width="8.140625" style="77" customWidth="1"/>
    <col min="8450" max="8450" width="24.140625" style="77" customWidth="1"/>
    <col min="8451" max="8452" width="10.140625" style="77" customWidth="1"/>
    <col min="8453" max="8453" width="9.7109375" style="77" customWidth="1"/>
    <col min="8454" max="8454" width="10.28515625" style="77" customWidth="1"/>
    <col min="8455" max="8455" width="9.7109375" style="77" customWidth="1"/>
    <col min="8456" max="8704" width="9.140625" style="77"/>
    <col min="8705" max="8705" width="8.140625" style="77" customWidth="1"/>
    <col min="8706" max="8706" width="24.140625" style="77" customWidth="1"/>
    <col min="8707" max="8708" width="10.140625" style="77" customWidth="1"/>
    <col min="8709" max="8709" width="9.7109375" style="77" customWidth="1"/>
    <col min="8710" max="8710" width="10.28515625" style="77" customWidth="1"/>
    <col min="8711" max="8711" width="9.7109375" style="77" customWidth="1"/>
    <col min="8712" max="8960" width="9.140625" style="77"/>
    <col min="8961" max="8961" width="8.140625" style="77" customWidth="1"/>
    <col min="8962" max="8962" width="24.140625" style="77" customWidth="1"/>
    <col min="8963" max="8964" width="10.140625" style="77" customWidth="1"/>
    <col min="8965" max="8965" width="9.7109375" style="77" customWidth="1"/>
    <col min="8966" max="8966" width="10.28515625" style="77" customWidth="1"/>
    <col min="8967" max="8967" width="9.7109375" style="77" customWidth="1"/>
    <col min="8968" max="9216" width="9.140625" style="77"/>
    <col min="9217" max="9217" width="8.140625" style="77" customWidth="1"/>
    <col min="9218" max="9218" width="24.140625" style="77" customWidth="1"/>
    <col min="9219" max="9220" width="10.140625" style="77" customWidth="1"/>
    <col min="9221" max="9221" width="9.7109375" style="77" customWidth="1"/>
    <col min="9222" max="9222" width="10.28515625" style="77" customWidth="1"/>
    <col min="9223" max="9223" width="9.7109375" style="77" customWidth="1"/>
    <col min="9224" max="9472" width="9.140625" style="77"/>
    <col min="9473" max="9473" width="8.140625" style="77" customWidth="1"/>
    <col min="9474" max="9474" width="24.140625" style="77" customWidth="1"/>
    <col min="9475" max="9476" width="10.140625" style="77" customWidth="1"/>
    <col min="9477" max="9477" width="9.7109375" style="77" customWidth="1"/>
    <col min="9478" max="9478" width="10.28515625" style="77" customWidth="1"/>
    <col min="9479" max="9479" width="9.7109375" style="77" customWidth="1"/>
    <col min="9480" max="9728" width="9.140625" style="77"/>
    <col min="9729" max="9729" width="8.140625" style="77" customWidth="1"/>
    <col min="9730" max="9730" width="24.140625" style="77" customWidth="1"/>
    <col min="9731" max="9732" width="10.140625" style="77" customWidth="1"/>
    <col min="9733" max="9733" width="9.7109375" style="77" customWidth="1"/>
    <col min="9734" max="9734" width="10.28515625" style="77" customWidth="1"/>
    <col min="9735" max="9735" width="9.7109375" style="77" customWidth="1"/>
    <col min="9736" max="9984" width="9.140625" style="77"/>
    <col min="9985" max="9985" width="8.140625" style="77" customWidth="1"/>
    <col min="9986" max="9986" width="24.140625" style="77" customWidth="1"/>
    <col min="9987" max="9988" width="10.140625" style="77" customWidth="1"/>
    <col min="9989" max="9989" width="9.7109375" style="77" customWidth="1"/>
    <col min="9990" max="9990" width="10.28515625" style="77" customWidth="1"/>
    <col min="9991" max="9991" width="9.7109375" style="77" customWidth="1"/>
    <col min="9992" max="10240" width="9.140625" style="77"/>
    <col min="10241" max="10241" width="8.140625" style="77" customWidth="1"/>
    <col min="10242" max="10242" width="24.140625" style="77" customWidth="1"/>
    <col min="10243" max="10244" width="10.140625" style="77" customWidth="1"/>
    <col min="10245" max="10245" width="9.7109375" style="77" customWidth="1"/>
    <col min="10246" max="10246" width="10.28515625" style="77" customWidth="1"/>
    <col min="10247" max="10247" width="9.7109375" style="77" customWidth="1"/>
    <col min="10248" max="10496" width="9.140625" style="77"/>
    <col min="10497" max="10497" width="8.140625" style="77" customWidth="1"/>
    <col min="10498" max="10498" width="24.140625" style="77" customWidth="1"/>
    <col min="10499" max="10500" width="10.140625" style="77" customWidth="1"/>
    <col min="10501" max="10501" width="9.7109375" style="77" customWidth="1"/>
    <col min="10502" max="10502" width="10.28515625" style="77" customWidth="1"/>
    <col min="10503" max="10503" width="9.7109375" style="77" customWidth="1"/>
    <col min="10504" max="10752" width="9.140625" style="77"/>
    <col min="10753" max="10753" width="8.140625" style="77" customWidth="1"/>
    <col min="10754" max="10754" width="24.140625" style="77" customWidth="1"/>
    <col min="10755" max="10756" width="10.140625" style="77" customWidth="1"/>
    <col min="10757" max="10757" width="9.7109375" style="77" customWidth="1"/>
    <col min="10758" max="10758" width="10.28515625" style="77" customWidth="1"/>
    <col min="10759" max="10759" width="9.7109375" style="77" customWidth="1"/>
    <col min="10760" max="11008" width="9.140625" style="77"/>
    <col min="11009" max="11009" width="8.140625" style="77" customWidth="1"/>
    <col min="11010" max="11010" width="24.140625" style="77" customWidth="1"/>
    <col min="11011" max="11012" width="10.140625" style="77" customWidth="1"/>
    <col min="11013" max="11013" width="9.7109375" style="77" customWidth="1"/>
    <col min="11014" max="11014" width="10.28515625" style="77" customWidth="1"/>
    <col min="11015" max="11015" width="9.7109375" style="77" customWidth="1"/>
    <col min="11016" max="11264" width="9.140625" style="77"/>
    <col min="11265" max="11265" width="8.140625" style="77" customWidth="1"/>
    <col min="11266" max="11266" width="24.140625" style="77" customWidth="1"/>
    <col min="11267" max="11268" width="10.140625" style="77" customWidth="1"/>
    <col min="11269" max="11269" width="9.7109375" style="77" customWidth="1"/>
    <col min="11270" max="11270" width="10.28515625" style="77" customWidth="1"/>
    <col min="11271" max="11271" width="9.7109375" style="77" customWidth="1"/>
    <col min="11272" max="11520" width="9.140625" style="77"/>
    <col min="11521" max="11521" width="8.140625" style="77" customWidth="1"/>
    <col min="11522" max="11522" width="24.140625" style="77" customWidth="1"/>
    <col min="11523" max="11524" width="10.140625" style="77" customWidth="1"/>
    <col min="11525" max="11525" width="9.7109375" style="77" customWidth="1"/>
    <col min="11526" max="11526" width="10.28515625" style="77" customWidth="1"/>
    <col min="11527" max="11527" width="9.7109375" style="77" customWidth="1"/>
    <col min="11528" max="11776" width="9.140625" style="77"/>
    <col min="11777" max="11777" width="8.140625" style="77" customWidth="1"/>
    <col min="11778" max="11778" width="24.140625" style="77" customWidth="1"/>
    <col min="11779" max="11780" width="10.140625" style="77" customWidth="1"/>
    <col min="11781" max="11781" width="9.7109375" style="77" customWidth="1"/>
    <col min="11782" max="11782" width="10.28515625" style="77" customWidth="1"/>
    <col min="11783" max="11783" width="9.7109375" style="77" customWidth="1"/>
    <col min="11784" max="12032" width="9.140625" style="77"/>
    <col min="12033" max="12033" width="8.140625" style="77" customWidth="1"/>
    <col min="12034" max="12034" width="24.140625" style="77" customWidth="1"/>
    <col min="12035" max="12036" width="10.140625" style="77" customWidth="1"/>
    <col min="12037" max="12037" width="9.7109375" style="77" customWidth="1"/>
    <col min="12038" max="12038" width="10.28515625" style="77" customWidth="1"/>
    <col min="12039" max="12039" width="9.7109375" style="77" customWidth="1"/>
    <col min="12040" max="12288" width="9.140625" style="77"/>
    <col min="12289" max="12289" width="8.140625" style="77" customWidth="1"/>
    <col min="12290" max="12290" width="24.140625" style="77" customWidth="1"/>
    <col min="12291" max="12292" width="10.140625" style="77" customWidth="1"/>
    <col min="12293" max="12293" width="9.7109375" style="77" customWidth="1"/>
    <col min="12294" max="12294" width="10.28515625" style="77" customWidth="1"/>
    <col min="12295" max="12295" width="9.7109375" style="77" customWidth="1"/>
    <col min="12296" max="12544" width="9.140625" style="77"/>
    <col min="12545" max="12545" width="8.140625" style="77" customWidth="1"/>
    <col min="12546" max="12546" width="24.140625" style="77" customWidth="1"/>
    <col min="12547" max="12548" width="10.140625" style="77" customWidth="1"/>
    <col min="12549" max="12549" width="9.7109375" style="77" customWidth="1"/>
    <col min="12550" max="12550" width="10.28515625" style="77" customWidth="1"/>
    <col min="12551" max="12551" width="9.7109375" style="77" customWidth="1"/>
    <col min="12552" max="12800" width="9.140625" style="77"/>
    <col min="12801" max="12801" width="8.140625" style="77" customWidth="1"/>
    <col min="12802" max="12802" width="24.140625" style="77" customWidth="1"/>
    <col min="12803" max="12804" width="10.140625" style="77" customWidth="1"/>
    <col min="12805" max="12805" width="9.7109375" style="77" customWidth="1"/>
    <col min="12806" max="12806" width="10.28515625" style="77" customWidth="1"/>
    <col min="12807" max="12807" width="9.7109375" style="77" customWidth="1"/>
    <col min="12808" max="13056" width="9.140625" style="77"/>
    <col min="13057" max="13057" width="8.140625" style="77" customWidth="1"/>
    <col min="13058" max="13058" width="24.140625" style="77" customWidth="1"/>
    <col min="13059" max="13060" width="10.140625" style="77" customWidth="1"/>
    <col min="13061" max="13061" width="9.7109375" style="77" customWidth="1"/>
    <col min="13062" max="13062" width="10.28515625" style="77" customWidth="1"/>
    <col min="13063" max="13063" width="9.7109375" style="77" customWidth="1"/>
    <col min="13064" max="13312" width="9.140625" style="77"/>
    <col min="13313" max="13313" width="8.140625" style="77" customWidth="1"/>
    <col min="13314" max="13314" width="24.140625" style="77" customWidth="1"/>
    <col min="13315" max="13316" width="10.140625" style="77" customWidth="1"/>
    <col min="13317" max="13317" width="9.7109375" style="77" customWidth="1"/>
    <col min="13318" max="13318" width="10.28515625" style="77" customWidth="1"/>
    <col min="13319" max="13319" width="9.7109375" style="77" customWidth="1"/>
    <col min="13320" max="13568" width="9.140625" style="77"/>
    <col min="13569" max="13569" width="8.140625" style="77" customWidth="1"/>
    <col min="13570" max="13570" width="24.140625" style="77" customWidth="1"/>
    <col min="13571" max="13572" width="10.140625" style="77" customWidth="1"/>
    <col min="13573" max="13573" width="9.7109375" style="77" customWidth="1"/>
    <col min="13574" max="13574" width="10.28515625" style="77" customWidth="1"/>
    <col min="13575" max="13575" width="9.7109375" style="77" customWidth="1"/>
    <col min="13576" max="13824" width="9.140625" style="77"/>
    <col min="13825" max="13825" width="8.140625" style="77" customWidth="1"/>
    <col min="13826" max="13826" width="24.140625" style="77" customWidth="1"/>
    <col min="13827" max="13828" width="10.140625" style="77" customWidth="1"/>
    <col min="13829" max="13829" width="9.7109375" style="77" customWidth="1"/>
    <col min="13830" max="13830" width="10.28515625" style="77" customWidth="1"/>
    <col min="13831" max="13831" width="9.7109375" style="77" customWidth="1"/>
    <col min="13832" max="14080" width="9.140625" style="77"/>
    <col min="14081" max="14081" width="8.140625" style="77" customWidth="1"/>
    <col min="14082" max="14082" width="24.140625" style="77" customWidth="1"/>
    <col min="14083" max="14084" width="10.140625" style="77" customWidth="1"/>
    <col min="14085" max="14085" width="9.7109375" style="77" customWidth="1"/>
    <col min="14086" max="14086" width="10.28515625" style="77" customWidth="1"/>
    <col min="14087" max="14087" width="9.7109375" style="77" customWidth="1"/>
    <col min="14088" max="14336" width="9.140625" style="77"/>
    <col min="14337" max="14337" width="8.140625" style="77" customWidth="1"/>
    <col min="14338" max="14338" width="24.140625" style="77" customWidth="1"/>
    <col min="14339" max="14340" width="10.140625" style="77" customWidth="1"/>
    <col min="14341" max="14341" width="9.7109375" style="77" customWidth="1"/>
    <col min="14342" max="14342" width="10.28515625" style="77" customWidth="1"/>
    <col min="14343" max="14343" width="9.7109375" style="77" customWidth="1"/>
    <col min="14344" max="14592" width="9.140625" style="77"/>
    <col min="14593" max="14593" width="8.140625" style="77" customWidth="1"/>
    <col min="14594" max="14594" width="24.140625" style="77" customWidth="1"/>
    <col min="14595" max="14596" width="10.140625" style="77" customWidth="1"/>
    <col min="14597" max="14597" width="9.7109375" style="77" customWidth="1"/>
    <col min="14598" max="14598" width="10.28515625" style="77" customWidth="1"/>
    <col min="14599" max="14599" width="9.7109375" style="77" customWidth="1"/>
    <col min="14600" max="14848" width="9.140625" style="77"/>
    <col min="14849" max="14849" width="8.140625" style="77" customWidth="1"/>
    <col min="14850" max="14850" width="24.140625" style="77" customWidth="1"/>
    <col min="14851" max="14852" width="10.140625" style="77" customWidth="1"/>
    <col min="14853" max="14853" width="9.7109375" style="77" customWidth="1"/>
    <col min="14854" max="14854" width="10.28515625" style="77" customWidth="1"/>
    <col min="14855" max="14855" width="9.7109375" style="77" customWidth="1"/>
    <col min="14856" max="15104" width="9.140625" style="77"/>
    <col min="15105" max="15105" width="8.140625" style="77" customWidth="1"/>
    <col min="15106" max="15106" width="24.140625" style="77" customWidth="1"/>
    <col min="15107" max="15108" width="10.140625" style="77" customWidth="1"/>
    <col min="15109" max="15109" width="9.7109375" style="77" customWidth="1"/>
    <col min="15110" max="15110" width="10.28515625" style="77" customWidth="1"/>
    <col min="15111" max="15111" width="9.7109375" style="77" customWidth="1"/>
    <col min="15112" max="15360" width="9.140625" style="77"/>
    <col min="15361" max="15361" width="8.140625" style="77" customWidth="1"/>
    <col min="15362" max="15362" width="24.140625" style="77" customWidth="1"/>
    <col min="15363" max="15364" width="10.140625" style="77" customWidth="1"/>
    <col min="15365" max="15365" width="9.7109375" style="77" customWidth="1"/>
    <col min="15366" max="15366" width="10.28515625" style="77" customWidth="1"/>
    <col min="15367" max="15367" width="9.7109375" style="77" customWidth="1"/>
    <col min="15368" max="15616" width="9.140625" style="77"/>
    <col min="15617" max="15617" width="8.140625" style="77" customWidth="1"/>
    <col min="15618" max="15618" width="24.140625" style="77" customWidth="1"/>
    <col min="15619" max="15620" width="10.140625" style="77" customWidth="1"/>
    <col min="15621" max="15621" width="9.7109375" style="77" customWidth="1"/>
    <col min="15622" max="15622" width="10.28515625" style="77" customWidth="1"/>
    <col min="15623" max="15623" width="9.7109375" style="77" customWidth="1"/>
    <col min="15624" max="15872" width="9.140625" style="77"/>
    <col min="15873" max="15873" width="8.140625" style="77" customWidth="1"/>
    <col min="15874" max="15874" width="24.140625" style="77" customWidth="1"/>
    <col min="15875" max="15876" width="10.140625" style="77" customWidth="1"/>
    <col min="15877" max="15877" width="9.7109375" style="77" customWidth="1"/>
    <col min="15878" max="15878" width="10.28515625" style="77" customWidth="1"/>
    <col min="15879" max="15879" width="9.7109375" style="77" customWidth="1"/>
    <col min="15880" max="16128" width="9.140625" style="77"/>
    <col min="16129" max="16129" width="8.140625" style="77" customWidth="1"/>
    <col min="16130" max="16130" width="24.140625" style="77" customWidth="1"/>
    <col min="16131" max="16132" width="10.140625" style="77" customWidth="1"/>
    <col min="16133" max="16133" width="9.7109375" style="77" customWidth="1"/>
    <col min="16134" max="16134" width="10.28515625" style="77" customWidth="1"/>
    <col min="16135" max="16135" width="9.7109375" style="77" customWidth="1"/>
    <col min="16136" max="16384" width="9.140625" style="77"/>
  </cols>
  <sheetData>
    <row r="1" spans="1:35" s="76" customFormat="1">
      <c r="A1" s="737"/>
      <c r="B1" s="738" t="s">
        <v>0</v>
      </c>
      <c r="C1" s="31" t="str">
        <f>'[3]Kadar.ode. ТАB 1'!C1</f>
        <v>КБЦ "Др Драгишс Мишовић - Дедиње"</v>
      </c>
      <c r="D1" s="2"/>
      <c r="E1" s="32"/>
      <c r="F1" s="2"/>
      <c r="G1" s="75"/>
    </row>
    <row r="2" spans="1:35">
      <c r="A2" s="737"/>
      <c r="B2" s="738" t="s">
        <v>1</v>
      </c>
      <c r="C2" s="31">
        <v>7044445</v>
      </c>
      <c r="D2" s="2"/>
      <c r="E2" s="32"/>
      <c r="F2" s="2"/>
      <c r="G2" s="75"/>
    </row>
    <row r="3" spans="1:35">
      <c r="A3" s="737"/>
      <c r="B3" s="738" t="s">
        <v>2</v>
      </c>
      <c r="C3" s="31"/>
      <c r="D3" s="2" t="s">
        <v>7727</v>
      </c>
      <c r="E3" s="32"/>
      <c r="F3" s="2"/>
      <c r="G3" s="75"/>
    </row>
    <row r="4" spans="1:35" ht="15.75" customHeight="1">
      <c r="A4" s="737"/>
      <c r="B4" s="738" t="s">
        <v>7234</v>
      </c>
      <c r="C4" s="34" t="s">
        <v>1477</v>
      </c>
      <c r="D4" s="35"/>
      <c r="E4" s="36"/>
      <c r="F4" s="35"/>
      <c r="G4" s="78"/>
    </row>
    <row r="5" spans="1:35">
      <c r="F5" s="77" t="s">
        <v>1572</v>
      </c>
      <c r="G5" s="77" t="s">
        <v>1478</v>
      </c>
    </row>
    <row r="6" spans="1:35" ht="34.5" customHeight="1">
      <c r="A6" s="1995" t="s">
        <v>1450</v>
      </c>
      <c r="B6" s="1995" t="s">
        <v>1451</v>
      </c>
      <c r="C6" s="1995" t="s">
        <v>1472</v>
      </c>
      <c r="D6" s="1995" t="s">
        <v>1473</v>
      </c>
      <c r="E6" s="1995"/>
      <c r="F6" s="1995" t="s">
        <v>1474</v>
      </c>
      <c r="G6" s="1995"/>
    </row>
    <row r="7" spans="1:35" ht="38.25" customHeight="1" thickBot="1">
      <c r="A7" s="1997"/>
      <c r="B7" s="1997"/>
      <c r="C7" s="1997"/>
      <c r="D7" s="38" t="s">
        <v>7246</v>
      </c>
      <c r="E7" s="39" t="s">
        <v>1432</v>
      </c>
      <c r="F7" s="38" t="s">
        <v>7246</v>
      </c>
      <c r="G7" s="39" t="s">
        <v>1432</v>
      </c>
    </row>
    <row r="8" spans="1:35" ht="24.95" customHeight="1" thickTop="1">
      <c r="A8" s="80">
        <v>313</v>
      </c>
      <c r="B8" s="81" t="s">
        <v>1467</v>
      </c>
      <c r="C8" s="82">
        <v>15</v>
      </c>
      <c r="D8" s="1040">
        <v>205</v>
      </c>
      <c r="E8" s="150">
        <v>354</v>
      </c>
      <c r="F8" s="1040">
        <v>1026</v>
      </c>
      <c r="G8" s="84">
        <v>1396</v>
      </c>
      <c r="J8" s="154"/>
      <c r="L8" s="92"/>
      <c r="M8" s="151"/>
      <c r="P8" s="151"/>
    </row>
    <row r="9" spans="1:35" ht="24.95" customHeight="1">
      <c r="A9" s="85">
        <v>433</v>
      </c>
      <c r="B9" s="86" t="s">
        <v>1475</v>
      </c>
      <c r="C9" s="87">
        <v>2</v>
      </c>
      <c r="D9" s="1040">
        <v>162</v>
      </c>
      <c r="E9" s="1041">
        <v>288</v>
      </c>
      <c r="F9" s="1040">
        <v>613</v>
      </c>
      <c r="G9" s="1042">
        <v>1015</v>
      </c>
      <c r="J9" s="154"/>
      <c r="L9" s="92"/>
      <c r="M9" s="151"/>
    </row>
    <row r="10" spans="1:35" ht="24.95" customHeight="1">
      <c r="A10" s="90"/>
      <c r="B10" s="88" t="s">
        <v>1471</v>
      </c>
      <c r="C10" s="87"/>
      <c r="D10" s="1040">
        <v>54</v>
      </c>
      <c r="E10" s="1043">
        <v>674</v>
      </c>
      <c r="F10" s="1040">
        <v>186</v>
      </c>
      <c r="G10" s="1043">
        <v>2836</v>
      </c>
      <c r="J10" s="154"/>
      <c r="L10" s="92"/>
      <c r="M10" s="151"/>
    </row>
    <row r="11" spans="1:35" ht="24.95" customHeight="1">
      <c r="A11" s="90"/>
      <c r="B11" s="91"/>
      <c r="C11" s="87"/>
      <c r="D11" s="87"/>
      <c r="E11" s="89"/>
      <c r="F11" s="94"/>
      <c r="G11" s="89"/>
    </row>
    <row r="12" spans="1:35" ht="24.95" customHeight="1">
      <c r="A12" s="90"/>
      <c r="B12" s="91"/>
      <c r="C12" s="87"/>
      <c r="D12" s="87"/>
      <c r="E12" s="89"/>
      <c r="F12" s="94"/>
      <c r="G12" s="89"/>
    </row>
    <row r="13" spans="1:35" ht="24.95" customHeight="1">
      <c r="A13" s="90"/>
      <c r="B13" s="91"/>
      <c r="C13" s="87"/>
      <c r="D13" s="87"/>
      <c r="E13" s="89"/>
      <c r="F13" s="94"/>
      <c r="G13" s="89"/>
    </row>
    <row r="14" spans="1:35" ht="24.95" customHeight="1">
      <c r="A14" s="90"/>
      <c r="B14" s="91"/>
      <c r="C14" s="87"/>
      <c r="D14" s="87"/>
      <c r="E14" s="89"/>
      <c r="F14" s="94"/>
      <c r="G14" s="89"/>
    </row>
    <row r="15" spans="1:35" ht="24.95" customHeight="1">
      <c r="A15" s="90"/>
      <c r="B15" s="91"/>
      <c r="C15" s="87"/>
      <c r="D15" s="87"/>
      <c r="E15" s="89"/>
      <c r="F15" s="94"/>
      <c r="G15" s="89"/>
    </row>
    <row r="16" spans="1:35" ht="24.95" customHeight="1">
      <c r="A16" s="90"/>
      <c r="B16" s="91"/>
      <c r="C16" s="87"/>
      <c r="D16" s="87"/>
      <c r="E16" s="89"/>
      <c r="F16" s="94"/>
      <c r="G16" s="89"/>
      <c r="AI16" s="77" t="s">
        <v>1460</v>
      </c>
    </row>
    <row r="17" spans="1:7" ht="24.95" customHeight="1">
      <c r="A17" s="90"/>
      <c r="B17" s="91"/>
      <c r="C17" s="87"/>
      <c r="D17" s="87"/>
      <c r="E17" s="89"/>
      <c r="F17" s="94"/>
      <c r="G17" s="89"/>
    </row>
    <row r="18" spans="1:7" ht="24.95" customHeight="1">
      <c r="A18" s="1996" t="s">
        <v>1476</v>
      </c>
      <c r="B18" s="1996"/>
      <c r="C18" s="87">
        <f>SUM(C8:C17)</f>
        <v>17</v>
      </c>
      <c r="D18" s="87">
        <f>SUM(D8:D17)</f>
        <v>421</v>
      </c>
      <c r="E18" s="93">
        <f>SUM(E8:E17)</f>
        <v>1316</v>
      </c>
      <c r="F18" s="155">
        <f>SUM(F8:F17)</f>
        <v>1825</v>
      </c>
      <c r="G18" s="93">
        <f>SUM(G8:G17)</f>
        <v>5247</v>
      </c>
    </row>
    <row r="20" spans="1:7" ht="15" customHeight="1">
      <c r="A20" s="95"/>
      <c r="B20" s="95"/>
      <c r="C20" s="95"/>
      <c r="D20" s="95"/>
      <c r="E20" s="95"/>
      <c r="F20" s="95"/>
      <c r="G20" s="95"/>
    </row>
  </sheetData>
  <mergeCells count="6">
    <mergeCell ref="F6:G6"/>
    <mergeCell ref="A18:B18"/>
    <mergeCell ref="A6:A7"/>
    <mergeCell ref="B6:B7"/>
    <mergeCell ref="C6:C7"/>
    <mergeCell ref="D6:E6"/>
  </mergeCells>
  <pageMargins left="1.07" right="0.75" top="1" bottom="1" header="0.5" footer="0.5"/>
  <pageSetup paperSize="9" scale="95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24</vt:i4>
      </vt:variant>
    </vt:vector>
  </HeadingPairs>
  <TitlesOfParts>
    <vt:vector size="51" baseType="lpstr">
      <vt:lpstr>САДРЖАЈ</vt:lpstr>
      <vt:lpstr>Kadar.ode.</vt:lpstr>
      <vt:lpstr>Kadar.dne.bol.dij.</vt:lpstr>
      <vt:lpstr>Kadar.zaj.med.del.</vt:lpstr>
      <vt:lpstr>Kadar.nem.</vt:lpstr>
      <vt:lpstr>Kadar.zbirno </vt:lpstr>
      <vt:lpstr>Kapaciteti i koriš TAB RFZO6 </vt:lpstr>
      <vt:lpstr>Kapaciteti i koris UK 6A</vt:lpstr>
      <vt:lpstr>Pratioci TAB RFZO7</vt:lpstr>
      <vt:lpstr>Pratioci UKUPNO TAB 7.1</vt:lpstr>
      <vt:lpstr>Dnevne.bolnice 8</vt:lpstr>
      <vt:lpstr>Neonatologija TAB 9</vt:lpstr>
      <vt:lpstr>Pregledi TAB 10RFZO</vt:lpstr>
      <vt:lpstr>Pregledi UK TAB 10A</vt:lpstr>
      <vt:lpstr>OPERACIJE SVE TAB 11</vt:lpstr>
      <vt:lpstr>DSG</vt:lpstr>
      <vt:lpstr>Usluge TAB 13</vt:lpstr>
      <vt:lpstr>Dijagnostika tab 14</vt:lpstr>
      <vt:lpstr>LAB TAB 15</vt:lpstr>
      <vt:lpstr>DIJALIZE TAB 16</vt:lpstr>
      <vt:lpstr>Krv TAB 17</vt:lpstr>
      <vt:lpstr>Lekovi TAB 18</vt:lpstr>
      <vt:lpstr>Implantati TAB 19 (2)</vt:lpstr>
      <vt:lpstr>Sanitet.mat. TAB 20</vt:lpstr>
      <vt:lpstr>Liste.čekanja TAB 21</vt:lpstr>
      <vt:lpstr>ZBIRNA TAB USLUGE I-III</vt:lpstr>
      <vt:lpstr>Sheet2</vt:lpstr>
      <vt:lpstr>'Dijagnostika tab 14'!Print_Area</vt:lpstr>
      <vt:lpstr>'DIJALIZE TAB 16'!Print_Area</vt:lpstr>
      <vt:lpstr>'Dnevne.bolnice 8'!Print_Area</vt:lpstr>
      <vt:lpstr>DSG!Print_Area</vt:lpstr>
      <vt:lpstr>'Implantati TAB 19 (2)'!Print_Area</vt:lpstr>
      <vt:lpstr>Kadar.nem.!Print_Area</vt:lpstr>
      <vt:lpstr>'Kapaciteti i koriš TAB RFZO6 '!Print_Area</vt:lpstr>
      <vt:lpstr>'Kapaciteti i koris UK 6A'!Print_Area</vt:lpstr>
      <vt:lpstr>'Krv TAB 17'!Print_Area</vt:lpstr>
      <vt:lpstr>'Lekovi TAB 18'!Print_Area</vt:lpstr>
      <vt:lpstr>'Liste.čekanja TAB 21'!Print_Area</vt:lpstr>
      <vt:lpstr>'Neonatologija TAB 9'!Print_Area</vt:lpstr>
      <vt:lpstr>'OPERACIJE SVE TAB 11'!Print_Area</vt:lpstr>
      <vt:lpstr>'Pratioci TAB RFZO7'!Print_Area</vt:lpstr>
      <vt:lpstr>'Pratioci UKUPNO TAB 7.1'!Print_Area</vt:lpstr>
      <vt:lpstr>'Pregledi TAB 10RFZO'!Print_Area</vt:lpstr>
      <vt:lpstr>'Pregledi UK TAB 10A'!Print_Area</vt:lpstr>
      <vt:lpstr>'Sanitet.mat. TAB 20'!Print_Area</vt:lpstr>
      <vt:lpstr>'Usluge TAB 13'!Print_Area</vt:lpstr>
      <vt:lpstr>'ZBIRNA TAB USLUGE I-III'!Print_Area</vt:lpstr>
      <vt:lpstr>'Implantati TAB 19 (2)'!Print_Titles</vt:lpstr>
      <vt:lpstr>Kadar.zaj.med.del.!Print_Titles</vt:lpstr>
      <vt:lpstr>'Lekovi TAB 18'!Print_Titles</vt:lpstr>
      <vt:lpstr>'Liste.čekanja TAB 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Verica</dc:creator>
  <cp:lastModifiedBy>Vesna</cp:lastModifiedBy>
  <cp:lastPrinted>2023-07-25T05:48:52Z</cp:lastPrinted>
  <dcterms:created xsi:type="dcterms:W3CDTF">2015-06-05T18:17:20Z</dcterms:created>
  <dcterms:modified xsi:type="dcterms:W3CDTF">2023-07-25T05:49:45Z</dcterms:modified>
</cp:coreProperties>
</file>